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2" i="1" l="1"/>
  <c r="P30" i="1"/>
  <c r="K32" i="1"/>
  <c r="P31" i="1"/>
  <c r="P29" i="1"/>
  <c r="P28" i="1"/>
  <c r="P27" i="1"/>
  <c r="K30" i="1"/>
  <c r="K28" i="1"/>
  <c r="K27" i="1"/>
  <c r="F45" i="1"/>
  <c r="F41" i="1"/>
  <c r="F36" i="1"/>
  <c r="F31" i="1"/>
  <c r="F27" i="1"/>
  <c r="S12" i="1"/>
  <c r="S13" i="1" s="1"/>
  <c r="S14" i="1" s="1"/>
  <c r="S15" i="1" s="1"/>
  <c r="S16" i="1" s="1"/>
  <c r="S17" i="1" s="1"/>
  <c r="S18" i="1" s="1"/>
  <c r="R12" i="1"/>
  <c r="T12" i="1" s="1"/>
  <c r="R13" i="1"/>
  <c r="R14" i="1"/>
  <c r="R15" i="1"/>
  <c r="R16" i="1"/>
  <c r="R17" i="1"/>
  <c r="R18" i="1"/>
  <c r="R11" i="1"/>
  <c r="Q19" i="1"/>
  <c r="Q7" i="1"/>
  <c r="Q6" i="1"/>
  <c r="Q5" i="1"/>
  <c r="T13" i="1" l="1"/>
  <c r="T14" i="1" s="1"/>
  <c r="T15" i="1" s="1"/>
  <c r="T16" i="1" s="1"/>
  <c r="T17" i="1" s="1"/>
  <c r="T18" i="1" s="1"/>
</calcChain>
</file>

<file path=xl/sharedStrings.xml><?xml version="1.0" encoding="utf-8"?>
<sst xmlns="http://schemas.openxmlformats.org/spreadsheetml/2006/main" count="42" uniqueCount="41">
  <si>
    <t>Dato mayor</t>
  </si>
  <si>
    <t>Dato menor</t>
  </si>
  <si>
    <t>Rango</t>
  </si>
  <si>
    <t>Intervalos</t>
  </si>
  <si>
    <t>Amplitud</t>
  </si>
  <si>
    <t>1,99 - 2,10</t>
  </si>
  <si>
    <t>2,10 - 2,21</t>
  </si>
  <si>
    <t>2,21 - 2,32</t>
  </si>
  <si>
    <t>2,32- 2,43</t>
  </si>
  <si>
    <t>2,43 - 2,54</t>
  </si>
  <si>
    <t>2,54 - 2,65</t>
  </si>
  <si>
    <t>2,65 - 2,76</t>
  </si>
  <si>
    <t>2,76 - 2,87</t>
  </si>
  <si>
    <t>Intervalos de clase
[                )</t>
  </si>
  <si>
    <t>f</t>
  </si>
  <si>
    <t>fr</t>
  </si>
  <si>
    <t>F</t>
  </si>
  <si>
    <t>Fr</t>
  </si>
  <si>
    <t>N</t>
  </si>
  <si>
    <t>Tabla de frecuencias</t>
  </si>
  <si>
    <t>Datos para tabulación</t>
  </si>
  <si>
    <t xml:space="preserve">                                                                                                    MEDIDAS DE TENDENCIA CENTRAL, DISPERSION Y POSICION</t>
  </si>
  <si>
    <t>MODA</t>
  </si>
  <si>
    <t>DATOS ORDENADOS</t>
  </si>
  <si>
    <t>MEDIANA</t>
  </si>
  <si>
    <t>MEDIA</t>
  </si>
  <si>
    <t>VARIANZA</t>
  </si>
  <si>
    <t>DESV. ESTANDAR</t>
  </si>
  <si>
    <t>Cuartil 1</t>
  </si>
  <si>
    <t>Posicion</t>
  </si>
  <si>
    <t>Q1   =</t>
  </si>
  <si>
    <t>Q2   =</t>
  </si>
  <si>
    <t>Cuartil 2</t>
  </si>
  <si>
    <t>Cuartil 3</t>
  </si>
  <si>
    <t>Q3   =</t>
  </si>
  <si>
    <t>Decil 4</t>
  </si>
  <si>
    <t>D4   =</t>
  </si>
  <si>
    <t>Decil 5</t>
  </si>
  <si>
    <t>Decil 6</t>
  </si>
  <si>
    <t>D5   =</t>
  </si>
  <si>
    <t>D6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</si>
</sst>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166" fontId="0" fillId="0" borderId="0" xfId="0" applyNumberFormat="1"/>
    <xf numFmtId="2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2</xdr:row>
      <xdr:rowOff>180975</xdr:rowOff>
    </xdr:from>
    <xdr:to>
      <xdr:col>7</xdr:col>
      <xdr:colOff>57150</xdr:colOff>
      <xdr:row>19</xdr:row>
      <xdr:rowOff>43180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l="35811" t="27470" r="24813" b="29061"/>
        <a:stretch/>
      </xdr:blipFill>
      <xdr:spPr bwMode="auto">
        <a:xfrm>
          <a:off x="57150" y="561975"/>
          <a:ext cx="5610225" cy="348170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oneCellAnchor>
    <xdr:from>
      <xdr:col>3</xdr:col>
      <xdr:colOff>0</xdr:colOff>
      <xdr:row>0</xdr:row>
      <xdr:rowOff>38100</xdr:rowOff>
    </xdr:from>
    <xdr:ext cx="2665923" cy="314325"/>
    <xdr:sp macro="" textlink="">
      <xdr:nvSpPr>
        <xdr:cNvPr id="3" name="CuadroTexto 2"/>
        <xdr:cNvSpPr txBox="1"/>
      </xdr:nvSpPr>
      <xdr:spPr>
        <a:xfrm>
          <a:off x="2286000" y="38100"/>
          <a:ext cx="2665923" cy="31432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400">
              <a:latin typeface="Aharoni" panose="02010803020104030203" pitchFamily="2" charset="-79"/>
              <a:cs typeface="Aharoni" panose="02010803020104030203" pitchFamily="2" charset="-79"/>
            </a:rPr>
            <a:t>Tabla</a:t>
          </a:r>
          <a:r>
            <a:rPr lang="es-CO" sz="1400" baseline="0">
              <a:latin typeface="Aharoni" panose="02010803020104030203" pitchFamily="2" charset="-79"/>
              <a:cs typeface="Aharoni" panose="02010803020104030203" pitchFamily="2" charset="-79"/>
            </a:rPr>
            <a:t> de longitud de tornillos</a:t>
          </a:r>
        </a:p>
        <a:p>
          <a:endParaRPr lang="es-CO" sz="1100"/>
        </a:p>
      </xdr:txBody>
    </xdr:sp>
    <xdr:clientData/>
  </xdr:oneCellAnchor>
  <xdr:oneCellAnchor>
    <xdr:from>
      <xdr:col>0</xdr:col>
      <xdr:colOff>723900</xdr:colOff>
      <xdr:row>25</xdr:row>
      <xdr:rowOff>95250</xdr:rowOff>
    </xdr:from>
    <xdr:ext cx="2682401" cy="6070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/>
            <xdr:cNvSpPr txBox="1"/>
          </xdr:nvSpPr>
          <xdr:spPr>
            <a:xfrm>
              <a:off x="723900" y="5353050"/>
              <a:ext cx="2682401" cy="607026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CO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s-CO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𝑳𝒊</m:t>
                    </m:r>
                    <m:r>
                      <a:rPr lang="es-CO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𝒇𝒊</m:t>
                        </m:r>
                        <m: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−(</m:t>
                        </m:r>
                        <m: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𝒇𝒊</m:t>
                        </m:r>
                        <m: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𝟏</m:t>
                        </m:r>
                        <m: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s-CO" sz="11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𝒇𝒊</m:t>
                            </m:r>
                            <m:r>
                              <a:rPr lang="es-CO" sz="11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CO" sz="11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𝒇𝒊</m:t>
                            </m:r>
                            <m:r>
                              <a:rPr lang="es-CO" sz="11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CO" sz="11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𝟏</m:t>
                            </m:r>
                          </m:e>
                        </m:d>
                        <m: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+(</m:t>
                        </m:r>
                        <m: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𝒇𝒊</m:t>
                        </m:r>
                        <m: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𝒇𝒊</m:t>
                        </m:r>
                        <m: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𝟏</m:t>
                        </m:r>
                        <m: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  <m:r>
                      <a:rPr lang="es-CO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</m:t>
                    </m:r>
                    <m:r>
                      <a:rPr lang="es-CO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𝒂</m:t>
                    </m:r>
                    <m:r>
                      <a:rPr lang="es-CO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𝟏</m:t>
                    </m:r>
                  </m:oMath>
                </m:oMathPara>
              </a14:m>
              <a:endParaRPr lang="es-CO" sz="1100">
                <a:solidFill>
                  <a:schemeClr val="tx1"/>
                </a:solidFill>
                <a:effectLst/>
                <a:latin typeface="Georgia" panose="02040502050405020303" pitchFamily="18" charset="0"/>
                <a:ea typeface="+mn-ea"/>
                <a:cs typeface="Arial" panose="020B0604020202020204" pitchFamily="34" charset="0"/>
              </a:endParaRPr>
            </a:p>
            <a:p>
              <a:pPr algn="l"/>
              <a:endParaRPr lang="es-CO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4" name="CuadroTexto 3"/>
            <xdr:cNvSpPr txBox="1"/>
          </xdr:nvSpPr>
          <xdr:spPr>
            <a:xfrm>
              <a:off x="723900" y="5353050"/>
              <a:ext cx="2682401" cy="607026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=𝑳𝒊+(𝒇𝒊−(𝒇𝒊−𝟏))/((𝒇𝒊−𝒇𝒊−𝟏)+(𝒇𝒊−𝒇𝒊+𝟏)).𝒂𝟏</a:t>
              </a:r>
              <a:endParaRPr lang="es-CO" sz="1100">
                <a:solidFill>
                  <a:schemeClr val="tx1"/>
                </a:solidFill>
                <a:effectLst/>
                <a:latin typeface="Georgia" panose="02040502050405020303" pitchFamily="18" charset="0"/>
                <a:ea typeface="+mn-ea"/>
                <a:cs typeface="Arial" panose="020B0604020202020204" pitchFamily="34" charset="0"/>
              </a:endParaRPr>
            </a:p>
            <a:p>
              <a:pPr algn="l"/>
              <a:endParaRPr lang="es-CO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0</xdr:colOff>
      <xdr:row>29</xdr:row>
      <xdr:rowOff>95250</xdr:rowOff>
    </xdr:from>
    <xdr:ext cx="2628900" cy="5715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/>
            <xdr:cNvSpPr txBox="1"/>
          </xdr:nvSpPr>
          <xdr:spPr>
            <a:xfrm>
              <a:off x="762000" y="6124575"/>
              <a:ext cx="2628900" cy="57150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s-CO" sz="1100" b="1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>
                    <a:rPr lang="es-CO" sz="1100" b="1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𝑳𝒊</m:t>
                  </m:r>
                  <m:r>
                    <a:rPr lang="es-CO" sz="1100" b="1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f>
                    <m:fPr>
                      <m:ctrlPr>
                        <a:rPr lang="es-CO" sz="11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f>
                        <m:fPr>
                          <m:ctrlPr>
                            <a:rPr lang="es-CO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s-CO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𝑵</m:t>
                          </m:r>
                        </m:num>
                        <m:den>
                          <m:r>
                            <a:rPr lang="es-CO" sz="11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𝟐</m:t>
                          </m:r>
                        </m:den>
                      </m:f>
                      <m:r>
                        <a:rPr lang="es-CO" sz="11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r>
                        <a:rPr lang="es-CO" sz="11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𝑭𝒊</m:t>
                      </m:r>
                      <m:r>
                        <a:rPr lang="es-CO" sz="11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r>
                        <a:rPr lang="es-CO" sz="11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𝟏</m:t>
                      </m:r>
                    </m:num>
                    <m:den>
                      <m:r>
                        <a:rPr lang="es-CO" sz="11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𝒇𝒊</m:t>
                      </m:r>
                    </m:den>
                  </m:f>
                  <m:r>
                    <a:rPr lang="es-CO" sz="1100" b="1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.</m:t>
                  </m:r>
                  <m:r>
                    <a:rPr lang="es-CO" sz="1100" b="1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𝒂</m:t>
                  </m:r>
                  <m:r>
                    <a:rPr lang="es-CO" sz="1100" b="1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𝟏</m:t>
                  </m:r>
                </m:oMath>
              </a14:m>
              <a:r>
                <a:rPr lang="es-CO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s-CO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5" name="CuadroTexto 4"/>
            <xdr:cNvSpPr txBox="1"/>
          </xdr:nvSpPr>
          <xdr:spPr>
            <a:xfrm>
              <a:off x="762000" y="6124575"/>
              <a:ext cx="2628900" cy="57150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=𝑳𝒊+(𝑵/𝟐−𝑭𝒊−𝟏)/𝒇𝒊  .𝒂𝟏</a:t>
              </a:r>
              <a:r>
                <a:rPr lang="es-CO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s-CO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0</xdr:colOff>
      <xdr:row>33</xdr:row>
      <xdr:rowOff>95249</xdr:rowOff>
    </xdr:from>
    <xdr:ext cx="2628900" cy="6477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/>
            <xdr:cNvSpPr txBox="1"/>
          </xdr:nvSpPr>
          <xdr:spPr>
            <a:xfrm>
              <a:off x="762000" y="6943724"/>
              <a:ext cx="2628900" cy="647701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r>
                <a:rPr lang="es-CO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es-CO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CO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limLoc m:val="undOvr"/>
                            <m:subHide m:val="on"/>
                            <m:supHide m:val="on"/>
                            <m:ctrlPr>
                              <a:rPr lang="es-CO" sz="11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CO" sz="11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𝒙𝒊</m:t>
                            </m:r>
                            <m:r>
                              <a:rPr lang="es-CO" sz="11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a:rPr lang="es-CO" sz="11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𝒇𝒊</m:t>
                            </m:r>
                          </m:e>
                        </m:nary>
                      </m:num>
                      <m:den>
                        <m: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𝒏</m:t>
                        </m:r>
                      </m:den>
                    </m:f>
                  </m:oMath>
                </m:oMathPara>
              </a14:m>
              <a:endParaRPr lang="es-CO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CO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7" name="CuadroTexto 6"/>
            <xdr:cNvSpPr txBox="1"/>
          </xdr:nvSpPr>
          <xdr:spPr>
            <a:xfrm>
              <a:off x="762000" y="6943724"/>
              <a:ext cx="2628900" cy="647701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r>
                <a:rPr lang="es-CO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es-CO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s-CO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=(∑1▒〖𝒙𝒊.𝒇𝒊〗)/𝒏</a:t>
              </a:r>
              <a:endParaRPr lang="es-CO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CO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0</xdr:colOff>
      <xdr:row>39</xdr:row>
      <xdr:rowOff>0</xdr:rowOff>
    </xdr:from>
    <xdr:ext cx="2628900" cy="6477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/>
            <xdr:cNvSpPr txBox="1"/>
          </xdr:nvSpPr>
          <xdr:spPr>
            <a:xfrm>
              <a:off x="762000" y="7896225"/>
              <a:ext cx="2628900" cy="647701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r>
                <a:rPr lang="es-CO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es-CO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CO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limLoc m:val="undOvr"/>
                            <m:subHide m:val="on"/>
                            <m:supHide m:val="on"/>
                            <m:ctrlPr>
                              <a:rPr lang="es-CO" sz="11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CO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CO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s-CO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𝒙𝒊</m:t>
                                </m:r>
                                <m:r>
                                  <a:rPr lang="es-CO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̃"/>
                                    <m:ctrlPr>
                                      <a:rPr lang="es-CO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s-CO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𝒙</m:t>
                                    </m:r>
                                  </m:e>
                                </m:acc>
                                <m:r>
                                  <a:rPr lang="es-CO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CO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p>
                            </m:sSup>
                            <m:r>
                              <a:rPr lang="es-CO" sz="11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a:rPr lang="es-CO" sz="11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𝒇𝒊</m:t>
                            </m:r>
                          </m:e>
                        </m:nary>
                      </m:num>
                      <m:den>
                        <m: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𝒏</m:t>
                        </m:r>
                      </m:den>
                    </m:f>
                  </m:oMath>
                </m:oMathPara>
              </a14:m>
              <a:endParaRPr lang="es-CO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endParaRPr lang="es-CO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CO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8" name="CuadroTexto 7"/>
            <xdr:cNvSpPr txBox="1"/>
          </xdr:nvSpPr>
          <xdr:spPr>
            <a:xfrm>
              <a:off x="762000" y="7896225"/>
              <a:ext cx="2628900" cy="647701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r>
                <a:rPr lang="es-CO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es-CO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=(∑1▒〖〖(𝒙𝒊−𝒙 ̃)〗^𝟐.𝒇𝒊〗)/𝒏</a:t>
              </a:r>
              <a:endParaRPr lang="es-CO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endParaRPr lang="es-CO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CO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38100</xdr:colOff>
      <xdr:row>43</xdr:row>
      <xdr:rowOff>19050</xdr:rowOff>
    </xdr:from>
    <xdr:ext cx="2628900" cy="6477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/>
            <xdr:cNvSpPr txBox="1"/>
          </xdr:nvSpPr>
          <xdr:spPr>
            <a:xfrm>
              <a:off x="1076325" y="8610600"/>
              <a:ext cx="2628900" cy="647701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s-CO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es-CO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s-CO" sz="11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1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𝜹</m:t>
                            </m:r>
                          </m:e>
                          <m:sup>
                            <m:r>
                              <a:rPr lang="es-CO" sz="11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p>
                      </m:e>
                    </m:rad>
                    <m:r>
                      <a:rPr lang="es-CO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𝑽𝑨𝑹𝑰𝑨𝑵𝒁𝑨</m:t>
                        </m:r>
                      </m:e>
                    </m:rad>
                  </m:oMath>
                </m:oMathPara>
              </a14:m>
              <a:endParaRPr lang="es-CO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endParaRPr lang="es-CO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CO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9" name="CuadroTexto 8"/>
            <xdr:cNvSpPr txBox="1"/>
          </xdr:nvSpPr>
          <xdr:spPr>
            <a:xfrm>
              <a:off x="1076325" y="8610600"/>
              <a:ext cx="2628900" cy="647701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s-CO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es-CO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√(𝜹^𝟐 )=√</a:t>
              </a:r>
              <a:r>
                <a:rPr lang="es-CO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𝑽𝑨𝑹𝑰𝑨𝑵𝒁𝑨</a:t>
              </a:r>
              <a:endParaRPr lang="es-CO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endParaRPr lang="es-CO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CO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11</xdr:col>
      <xdr:colOff>133350</xdr:colOff>
      <xdr:row>27</xdr:row>
      <xdr:rowOff>123825</xdr:rowOff>
    </xdr:from>
    <xdr:ext cx="1900392" cy="6965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/>
            <xdr:cNvSpPr txBox="1"/>
          </xdr:nvSpPr>
          <xdr:spPr>
            <a:xfrm>
              <a:off x="9210675" y="5762625"/>
              <a:ext cx="1900392" cy="696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𝑸</m:t>
                        </m:r>
                      </m:e>
                      <m:sub>
                        <m: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𝒌</m:t>
                        </m:r>
                      </m:sub>
                    </m:sSub>
                    <m:r>
                      <a:rPr lang="es-CO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s-CO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𝑳𝒊</m:t>
                    </m:r>
                    <m:r>
                      <a:rPr lang="es-CO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s-CO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𝒂</m:t>
                    </m:r>
                    <m:r>
                      <a:rPr lang="es-CO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𝟏</m:t>
                    </m:r>
                    <m:r>
                      <a:rPr lang="es-CO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f>
                      <m:fPr>
                        <m:ctrlP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s-CO" sz="11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CO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𝒌</m:t>
                                </m:r>
                              </m:e>
                              <m:sub>
                                <m:r>
                                  <a:rPr lang="es-CO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𝒏</m:t>
                                </m:r>
                              </m:sub>
                            </m:sSub>
                          </m:num>
                          <m:den>
                            <m:r>
                              <a:rPr lang="es-CO" sz="11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𝟒</m:t>
                            </m:r>
                          </m:den>
                        </m:f>
                        <m: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CO" sz="11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𝑭</m:t>
                            </m:r>
                          </m:e>
                          <m:sub>
                            <m:r>
                              <a:rPr lang="es-CO" sz="11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  <m: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𝟏</m:t>
                        </m:r>
                      </m:num>
                      <m:den>
                        <m: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𝑭𝒊</m:t>
                        </m:r>
                        <m: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𝑭𝒊</m:t>
                        </m:r>
                        <m: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CO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𝟏</m:t>
                        </m:r>
                      </m:den>
                    </m:f>
                    <m:r>
                      <a:rPr lang="es-CO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s-CO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CO" sz="1100"/>
            </a:p>
          </xdr:txBody>
        </xdr:sp>
      </mc:Choice>
      <mc:Fallback>
        <xdr:sp macro="" textlink="">
          <xdr:nvSpPr>
            <xdr:cNvPr id="11" name="CuadroTexto 10"/>
            <xdr:cNvSpPr txBox="1"/>
          </xdr:nvSpPr>
          <xdr:spPr>
            <a:xfrm>
              <a:off x="9210675" y="5762625"/>
              <a:ext cx="1900392" cy="696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𝑸_𝒌=𝑳𝒊+𝒂𝟏((𝒌_𝒏/𝟒−𝑭_𝒊−𝟏)/(𝑭𝒊−𝑭𝒊−𝟏))</a:t>
              </a:r>
              <a:endParaRPr lang="es-CO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topLeftCell="A30" workbookViewId="0">
      <selection activeCell="A52" sqref="A52"/>
    </sheetView>
  </sheetViews>
  <sheetFormatPr baseColWidth="10" defaultRowHeight="15" x14ac:dyDescent="0.25"/>
  <cols>
    <col min="1" max="1" width="15.5703125" customWidth="1"/>
    <col min="11" max="11" width="17.7109375" customWidth="1"/>
    <col min="12" max="12" width="11.42578125" style="1"/>
  </cols>
  <sheetData>
    <row r="1" spans="9:20" x14ac:dyDescent="0.25">
      <c r="I1" s="9" t="s">
        <v>23</v>
      </c>
      <c r="J1" s="9"/>
      <c r="K1" s="9"/>
      <c r="L1" s="9"/>
      <c r="M1" s="9"/>
    </row>
    <row r="2" spans="9:20" x14ac:dyDescent="0.25">
      <c r="I2" s="4">
        <v>1.99</v>
      </c>
      <c r="J2" s="4">
        <v>2.4700000000000002</v>
      </c>
      <c r="K2" s="4">
        <v>2.5099999999999998</v>
      </c>
      <c r="L2" s="4">
        <v>2.5499999999999998</v>
      </c>
      <c r="M2" s="4">
        <v>2.58</v>
      </c>
      <c r="P2" s="10" t="s">
        <v>20</v>
      </c>
      <c r="Q2" s="10"/>
    </row>
    <row r="3" spans="9:20" x14ac:dyDescent="0.25">
      <c r="I3" s="4">
        <v>2.2200000000000002</v>
      </c>
      <c r="J3" s="4">
        <v>2.4700000000000002</v>
      </c>
      <c r="K3" s="4">
        <v>2.5099999999999998</v>
      </c>
      <c r="L3" s="4">
        <v>2.5499999999999998</v>
      </c>
      <c r="M3" s="4">
        <v>2.58</v>
      </c>
      <c r="P3" s="4" t="s">
        <v>0</v>
      </c>
      <c r="Q3" s="3">
        <v>2.8</v>
      </c>
    </row>
    <row r="4" spans="9:20" x14ac:dyDescent="0.25">
      <c r="I4" s="4">
        <v>2.38</v>
      </c>
      <c r="J4" s="4">
        <v>2.4700000000000002</v>
      </c>
      <c r="K4" s="4">
        <v>2.5299999999999998</v>
      </c>
      <c r="L4" s="4">
        <v>2.5499999999999998</v>
      </c>
      <c r="M4" s="4">
        <v>2.58</v>
      </c>
      <c r="P4" s="4" t="s">
        <v>1</v>
      </c>
      <c r="Q4" s="3">
        <v>1.99</v>
      </c>
    </row>
    <row r="5" spans="9:20" x14ac:dyDescent="0.25">
      <c r="I5" s="4">
        <v>2.39</v>
      </c>
      <c r="J5" s="4">
        <v>2.4700000000000002</v>
      </c>
      <c r="K5" s="4">
        <v>2.5299999999999998</v>
      </c>
      <c r="L5" s="4">
        <v>2.5499999999999998</v>
      </c>
      <c r="M5" s="4">
        <v>2.58</v>
      </c>
      <c r="P5" s="4" t="s">
        <v>2</v>
      </c>
      <c r="Q5" s="3">
        <f>+Q3-Q4</f>
        <v>0.80999999999999983</v>
      </c>
    </row>
    <row r="6" spans="9:20" x14ac:dyDescent="0.25">
      <c r="I6" s="4">
        <v>2.39</v>
      </c>
      <c r="J6" s="4">
        <v>2.48</v>
      </c>
      <c r="K6" s="4">
        <v>2.5299999999999998</v>
      </c>
      <c r="L6" s="4">
        <v>2.56</v>
      </c>
      <c r="M6" s="4">
        <v>2.59</v>
      </c>
      <c r="P6" s="4" t="s">
        <v>3</v>
      </c>
      <c r="Q6" s="3">
        <f>1+(3.33*LOG(100))</f>
        <v>7.66</v>
      </c>
      <c r="R6" s="4">
        <v>8</v>
      </c>
    </row>
    <row r="7" spans="9:20" x14ac:dyDescent="0.25">
      <c r="I7" s="4">
        <v>2.44</v>
      </c>
      <c r="J7" s="4">
        <v>2.48</v>
      </c>
      <c r="K7" s="4">
        <v>2.54</v>
      </c>
      <c r="L7" s="4">
        <v>2.56</v>
      </c>
      <c r="M7" s="4">
        <v>2.59</v>
      </c>
      <c r="P7" s="4" t="s">
        <v>4</v>
      </c>
      <c r="Q7" s="3">
        <f>0.81/7.66</f>
        <v>0.10574412532637076</v>
      </c>
    </row>
    <row r="8" spans="9:20" x14ac:dyDescent="0.25">
      <c r="I8" s="4">
        <v>2.44</v>
      </c>
      <c r="J8" s="4">
        <v>2.48</v>
      </c>
      <c r="K8" s="4">
        <v>2.54</v>
      </c>
      <c r="L8" s="4">
        <v>2.56</v>
      </c>
      <c r="M8" s="4">
        <v>2.59</v>
      </c>
      <c r="Q8" s="2"/>
    </row>
    <row r="9" spans="9:20" x14ac:dyDescent="0.25">
      <c r="I9" s="4">
        <v>2.44</v>
      </c>
      <c r="J9" s="4">
        <v>2.48</v>
      </c>
      <c r="K9" s="4">
        <v>2.54</v>
      </c>
      <c r="L9" s="4">
        <v>2.56</v>
      </c>
      <c r="M9" s="4">
        <v>2.6</v>
      </c>
      <c r="P9" s="10" t="s">
        <v>19</v>
      </c>
      <c r="Q9" s="10"/>
      <c r="R9" s="10"/>
      <c r="S9" s="10"/>
      <c r="T9" s="10"/>
    </row>
    <row r="10" spans="9:20" ht="45" x14ac:dyDescent="0.25">
      <c r="I10" s="4">
        <v>2.44</v>
      </c>
      <c r="J10" s="4">
        <v>2.48</v>
      </c>
      <c r="K10" s="4">
        <v>2.54</v>
      </c>
      <c r="L10" s="4">
        <v>2.56</v>
      </c>
      <c r="M10" s="4">
        <v>2.6</v>
      </c>
      <c r="P10" s="5" t="s">
        <v>13</v>
      </c>
      <c r="Q10" s="6" t="s">
        <v>14</v>
      </c>
      <c r="R10" s="7" t="s">
        <v>15</v>
      </c>
      <c r="S10" s="7" t="s">
        <v>16</v>
      </c>
      <c r="T10" s="7" t="s">
        <v>17</v>
      </c>
    </row>
    <row r="11" spans="9:20" x14ac:dyDescent="0.25">
      <c r="I11" s="4">
        <v>2.4500000000000002</v>
      </c>
      <c r="J11" s="4">
        <v>2.4900000000000002</v>
      </c>
      <c r="K11" s="4">
        <v>2.54</v>
      </c>
      <c r="L11" s="4">
        <v>2.56</v>
      </c>
      <c r="M11" s="4">
        <v>2.6</v>
      </c>
      <c r="P11" s="7" t="s">
        <v>5</v>
      </c>
      <c r="Q11" s="6">
        <v>1</v>
      </c>
      <c r="R11" s="7">
        <f>+Q11/100</f>
        <v>0.01</v>
      </c>
      <c r="S11" s="7">
        <v>1</v>
      </c>
      <c r="T11" s="7">
        <v>0.01</v>
      </c>
    </row>
    <row r="12" spans="9:20" x14ac:dyDescent="0.25">
      <c r="I12" s="4">
        <v>2.4500000000000002</v>
      </c>
      <c r="J12" s="4">
        <v>2.4900000000000002</v>
      </c>
      <c r="K12" s="4">
        <v>2.54</v>
      </c>
      <c r="L12" s="4">
        <v>2.56</v>
      </c>
      <c r="M12" s="4">
        <v>2.6</v>
      </c>
      <c r="P12" s="7" t="s">
        <v>6</v>
      </c>
      <c r="Q12" s="6">
        <v>0</v>
      </c>
      <c r="R12" s="7">
        <f t="shared" ref="R12:R18" si="0">+Q12/100</f>
        <v>0</v>
      </c>
      <c r="S12" s="6">
        <f>+S11+Q12</f>
        <v>1</v>
      </c>
      <c r="T12" s="6">
        <f>+R12+T11</f>
        <v>0.01</v>
      </c>
    </row>
    <row r="13" spans="9:20" x14ac:dyDescent="0.25">
      <c r="I13" s="4">
        <v>2.4500000000000002</v>
      </c>
      <c r="J13" s="4">
        <v>2.4900000000000002</v>
      </c>
      <c r="K13" s="4">
        <v>2.54</v>
      </c>
      <c r="L13" s="4">
        <v>2.56</v>
      </c>
      <c r="M13" s="4">
        <v>2.6</v>
      </c>
      <c r="P13" s="7" t="s">
        <v>7</v>
      </c>
      <c r="Q13" s="6">
        <v>1</v>
      </c>
      <c r="R13" s="7">
        <f t="shared" si="0"/>
        <v>0.01</v>
      </c>
      <c r="S13" s="6">
        <f t="shared" ref="S13:S18" si="1">+S12+Q13</f>
        <v>2</v>
      </c>
      <c r="T13" s="6">
        <f t="shared" ref="T13:T18" si="2">+R13+T12</f>
        <v>0.02</v>
      </c>
    </row>
    <row r="14" spans="9:20" x14ac:dyDescent="0.25">
      <c r="I14" s="4">
        <v>2.4500000000000002</v>
      </c>
      <c r="J14" s="4">
        <v>2.5</v>
      </c>
      <c r="K14" s="4">
        <v>2.54</v>
      </c>
      <c r="L14" s="4">
        <v>2.57</v>
      </c>
      <c r="M14" s="4">
        <v>2.61</v>
      </c>
      <c r="P14" s="7" t="s">
        <v>8</v>
      </c>
      <c r="Q14" s="6">
        <v>3</v>
      </c>
      <c r="R14" s="7">
        <f t="shared" si="0"/>
        <v>0.03</v>
      </c>
      <c r="S14" s="6">
        <f t="shared" si="1"/>
        <v>5</v>
      </c>
      <c r="T14" s="6">
        <f t="shared" si="2"/>
        <v>0.05</v>
      </c>
    </row>
    <row r="15" spans="9:20" x14ac:dyDescent="0.25">
      <c r="I15" s="4">
        <v>2.4500000000000002</v>
      </c>
      <c r="J15" s="4">
        <v>2.5</v>
      </c>
      <c r="K15" s="4">
        <v>2.54</v>
      </c>
      <c r="L15" s="4">
        <v>2.57</v>
      </c>
      <c r="M15" s="4">
        <v>2.64</v>
      </c>
      <c r="P15" s="7" t="s">
        <v>9</v>
      </c>
      <c r="Q15" s="6">
        <v>40</v>
      </c>
      <c r="R15" s="7">
        <f t="shared" si="0"/>
        <v>0.4</v>
      </c>
      <c r="S15" s="6">
        <f t="shared" si="1"/>
        <v>45</v>
      </c>
      <c r="T15" s="6">
        <f t="shared" si="2"/>
        <v>0.45</v>
      </c>
    </row>
    <row r="16" spans="9:20" x14ac:dyDescent="0.25">
      <c r="I16" s="4">
        <v>2.4500000000000002</v>
      </c>
      <c r="J16" s="4">
        <v>2.5</v>
      </c>
      <c r="K16" s="4">
        <v>2.54</v>
      </c>
      <c r="L16" s="4">
        <v>2.57</v>
      </c>
      <c r="M16" s="4">
        <v>2.66</v>
      </c>
      <c r="P16" s="7" t="s">
        <v>10</v>
      </c>
      <c r="Q16" s="6">
        <v>49</v>
      </c>
      <c r="R16" s="7">
        <f t="shared" si="0"/>
        <v>0.49</v>
      </c>
      <c r="S16" s="6">
        <f t="shared" si="1"/>
        <v>94</v>
      </c>
      <c r="T16" s="6">
        <f t="shared" si="2"/>
        <v>0.94</v>
      </c>
    </row>
    <row r="17" spans="1:20" x14ac:dyDescent="0.25">
      <c r="I17" s="4">
        <v>2.46</v>
      </c>
      <c r="J17" s="4">
        <v>2.5</v>
      </c>
      <c r="K17" s="4">
        <v>2.5499999999999998</v>
      </c>
      <c r="L17" s="4">
        <v>2.57</v>
      </c>
      <c r="M17" s="4">
        <v>2.7</v>
      </c>
      <c r="P17" s="7" t="s">
        <v>11</v>
      </c>
      <c r="Q17" s="6">
        <v>4</v>
      </c>
      <c r="R17" s="7">
        <f t="shared" si="0"/>
        <v>0.04</v>
      </c>
      <c r="S17" s="6">
        <f t="shared" si="1"/>
        <v>98</v>
      </c>
      <c r="T17" s="6">
        <f t="shared" si="2"/>
        <v>0.98</v>
      </c>
    </row>
    <row r="18" spans="1:20" x14ac:dyDescent="0.25">
      <c r="I18" s="4">
        <v>2.46</v>
      </c>
      <c r="J18" s="4">
        <v>2.5</v>
      </c>
      <c r="K18" s="4">
        <v>2.5499999999999998</v>
      </c>
      <c r="L18" s="4">
        <v>2.57</v>
      </c>
      <c r="M18" s="4">
        <v>2.71</v>
      </c>
      <c r="P18" s="7" t="s">
        <v>12</v>
      </c>
      <c r="Q18" s="6">
        <v>2</v>
      </c>
      <c r="R18" s="7">
        <f t="shared" si="0"/>
        <v>0.02</v>
      </c>
      <c r="S18" s="6">
        <f t="shared" si="1"/>
        <v>100</v>
      </c>
      <c r="T18" s="6">
        <f t="shared" si="2"/>
        <v>1</v>
      </c>
    </row>
    <row r="19" spans="1:20" x14ac:dyDescent="0.25">
      <c r="I19" s="4">
        <v>2.46</v>
      </c>
      <c r="J19" s="4">
        <v>2.5</v>
      </c>
      <c r="K19" s="4">
        <v>2.5499999999999998</v>
      </c>
      <c r="L19" s="4">
        <v>2.57</v>
      </c>
      <c r="M19" s="4">
        <v>2.74</v>
      </c>
      <c r="P19" s="8" t="s">
        <v>18</v>
      </c>
      <c r="Q19" s="3">
        <f>SUM(Q11:Q18)</f>
        <v>100</v>
      </c>
    </row>
    <row r="20" spans="1:20" x14ac:dyDescent="0.25">
      <c r="I20" s="4">
        <v>2.46</v>
      </c>
      <c r="J20" s="4">
        <v>2.5</v>
      </c>
      <c r="K20" s="4">
        <v>2.5499999999999998</v>
      </c>
      <c r="L20" s="4">
        <v>2.57</v>
      </c>
      <c r="M20" s="4">
        <v>2.77</v>
      </c>
    </row>
    <row r="21" spans="1:20" x14ac:dyDescent="0.25">
      <c r="I21" s="4">
        <v>2.4700000000000002</v>
      </c>
      <c r="J21" s="4">
        <v>2.5099999999999998</v>
      </c>
      <c r="K21" s="4">
        <v>2.5499999999999998</v>
      </c>
      <c r="L21" s="4">
        <v>2.58</v>
      </c>
      <c r="M21" s="4">
        <v>2.8</v>
      </c>
    </row>
    <row r="24" spans="1:20" s="12" customFormat="1" ht="18.75" customHeight="1" x14ac:dyDescent="0.25">
      <c r="A24" s="11" t="s">
        <v>21</v>
      </c>
    </row>
    <row r="25" spans="1:20" s="12" customFormat="1" ht="20.25" customHeight="1" thickBot="1" x14ac:dyDescent="0.3"/>
    <row r="26" spans="1:20" x14ac:dyDescent="0.25">
      <c r="A26" s="13"/>
      <c r="B26" s="14"/>
      <c r="C26" s="14"/>
      <c r="D26" s="14"/>
      <c r="E26" s="14"/>
      <c r="F26" s="14"/>
      <c r="G26" s="15"/>
      <c r="J26" s="25" t="s">
        <v>29</v>
      </c>
      <c r="K26" s="26"/>
      <c r="O26" s="25" t="s">
        <v>29</v>
      </c>
      <c r="P26" s="26"/>
    </row>
    <row r="27" spans="1:20" x14ac:dyDescent="0.25">
      <c r="A27" s="16" t="s">
        <v>22</v>
      </c>
      <c r="B27" s="17"/>
      <c r="C27" s="17"/>
      <c r="D27" s="17"/>
      <c r="E27" s="17"/>
      <c r="F27" s="23">
        <f>_xlfn.MODE.SNGL(I2:M21)</f>
        <v>2.54</v>
      </c>
      <c r="G27" s="18"/>
      <c r="J27" s="19" t="s">
        <v>28</v>
      </c>
      <c r="K27" s="18">
        <f>100/4</f>
        <v>25</v>
      </c>
      <c r="O27" s="19" t="s">
        <v>35</v>
      </c>
      <c r="P27" s="18">
        <f>400/10</f>
        <v>40</v>
      </c>
    </row>
    <row r="28" spans="1:20" x14ac:dyDescent="0.25">
      <c r="A28" s="19"/>
      <c r="B28" s="17"/>
      <c r="C28" s="17"/>
      <c r="D28" s="17"/>
      <c r="E28" s="17"/>
      <c r="F28" s="17"/>
      <c r="G28" s="18"/>
      <c r="J28" s="19" t="s">
        <v>30</v>
      </c>
      <c r="K28" s="18">
        <f>2.43+0.11*((25-5)/(45-5))</f>
        <v>2.4850000000000003</v>
      </c>
      <c r="O28" s="19" t="s">
        <v>36</v>
      </c>
      <c r="P28" s="18">
        <f>2.43+0.11*((40-5)/(45-5))</f>
        <v>2.5262500000000001</v>
      </c>
    </row>
    <row r="29" spans="1:20" ht="15.75" thickBot="1" x14ac:dyDescent="0.3">
      <c r="A29" s="20"/>
      <c r="B29" s="21"/>
      <c r="C29" s="21"/>
      <c r="D29" s="21"/>
      <c r="E29" s="21"/>
      <c r="F29" s="21"/>
      <c r="G29" s="22"/>
      <c r="J29" s="19" t="s">
        <v>32</v>
      </c>
      <c r="K29" s="18">
        <v>50</v>
      </c>
      <c r="O29" s="19" t="s">
        <v>37</v>
      </c>
      <c r="P29" s="18">
        <f>500/10</f>
        <v>50</v>
      </c>
    </row>
    <row r="30" spans="1:20" x14ac:dyDescent="0.25">
      <c r="A30" s="13"/>
      <c r="B30" s="14"/>
      <c r="C30" s="14"/>
      <c r="D30" s="14"/>
      <c r="E30" s="14"/>
      <c r="F30" s="14"/>
      <c r="G30" s="15"/>
      <c r="J30" s="19" t="s">
        <v>31</v>
      </c>
      <c r="K30" s="18">
        <f>2.54+0.11*((50-45)/(94-45))</f>
        <v>2.5512244897959184</v>
      </c>
      <c r="O30" s="19" t="s">
        <v>39</v>
      </c>
      <c r="P30" s="18">
        <f>2.54+0.11*((50-45)/(94-45))</f>
        <v>2.5512244897959184</v>
      </c>
    </row>
    <row r="31" spans="1:20" ht="18.75" customHeight="1" x14ac:dyDescent="0.25">
      <c r="A31" s="19" t="s">
        <v>24</v>
      </c>
      <c r="B31" s="17"/>
      <c r="C31" s="17"/>
      <c r="D31" s="17"/>
      <c r="E31" s="17"/>
      <c r="F31" s="17">
        <f>MEDIAN(I2:M21)</f>
        <v>2.54</v>
      </c>
      <c r="G31" s="18"/>
      <c r="J31" s="19" t="s">
        <v>33</v>
      </c>
      <c r="K31" s="18">
        <v>75</v>
      </c>
      <c r="O31" s="19" t="s">
        <v>38</v>
      </c>
      <c r="P31" s="18">
        <f>600/10</f>
        <v>60</v>
      </c>
    </row>
    <row r="32" spans="1:20" ht="15.75" thickBot="1" x14ac:dyDescent="0.3">
      <c r="A32" s="19"/>
      <c r="B32" s="17"/>
      <c r="C32" s="17"/>
      <c r="D32" s="17"/>
      <c r="E32" s="17"/>
      <c r="F32" s="17"/>
      <c r="G32" s="18"/>
      <c r="J32" s="20" t="s">
        <v>34</v>
      </c>
      <c r="K32" s="22">
        <f>2.54+0.11*((75-45)/(94-45))</f>
        <v>2.6073469387755104</v>
      </c>
      <c r="O32" s="20" t="s">
        <v>40</v>
      </c>
      <c r="P32" s="22">
        <f>2.54+0.11*((60-45)/(94-45))</f>
        <v>2.5736734693877552</v>
      </c>
    </row>
    <row r="33" spans="1:7" ht="15.75" thickBot="1" x14ac:dyDescent="0.3">
      <c r="A33" s="20"/>
      <c r="B33" s="21"/>
      <c r="C33" s="21"/>
      <c r="D33" s="21"/>
      <c r="E33" s="21"/>
      <c r="F33" s="21"/>
      <c r="G33" s="22"/>
    </row>
    <row r="34" spans="1:7" x14ac:dyDescent="0.25">
      <c r="A34" s="13"/>
      <c r="B34" s="14"/>
      <c r="C34" s="14"/>
      <c r="D34" s="14"/>
      <c r="E34" s="14"/>
      <c r="F34" s="14"/>
      <c r="G34" s="15"/>
    </row>
    <row r="35" spans="1:7" ht="6.75" customHeight="1" x14ac:dyDescent="0.25">
      <c r="A35" s="19"/>
      <c r="B35" s="17"/>
      <c r="C35" s="17"/>
      <c r="D35" s="17"/>
      <c r="E35" s="17"/>
      <c r="F35" s="17"/>
      <c r="G35" s="18"/>
    </row>
    <row r="36" spans="1:7" x14ac:dyDescent="0.25">
      <c r="A36" s="19" t="s">
        <v>25</v>
      </c>
      <c r="B36" s="17"/>
      <c r="C36" s="17"/>
      <c r="D36" s="17"/>
      <c r="E36" s="17"/>
      <c r="F36" s="24">
        <f>AVERAGE(I2:M21)</f>
        <v>2.5263000000000004</v>
      </c>
      <c r="G36" s="18"/>
    </row>
    <row r="37" spans="1:7" x14ac:dyDescent="0.25">
      <c r="A37" s="19"/>
      <c r="B37" s="17"/>
      <c r="C37" s="17"/>
      <c r="D37" s="17"/>
      <c r="E37" s="17"/>
      <c r="F37" s="17"/>
      <c r="G37" s="18"/>
    </row>
    <row r="38" spans="1:7" ht="15.75" thickBot="1" x14ac:dyDescent="0.3">
      <c r="A38" s="20"/>
      <c r="B38" s="21"/>
      <c r="C38" s="21"/>
      <c r="D38" s="21"/>
      <c r="E38" s="21"/>
      <c r="F38" s="21"/>
      <c r="G38" s="22"/>
    </row>
    <row r="39" spans="1:7" ht="9" customHeight="1" x14ac:dyDescent="0.25">
      <c r="A39" s="13"/>
      <c r="B39" s="14"/>
      <c r="C39" s="14"/>
      <c r="D39" s="14"/>
      <c r="E39" s="14"/>
      <c r="F39" s="14"/>
      <c r="G39" s="15"/>
    </row>
    <row r="40" spans="1:7" x14ac:dyDescent="0.25">
      <c r="A40" s="19"/>
      <c r="B40" s="17"/>
      <c r="C40" s="17"/>
      <c r="D40" s="17"/>
      <c r="E40" s="17"/>
      <c r="F40" s="17"/>
      <c r="G40" s="18"/>
    </row>
    <row r="41" spans="1:7" x14ac:dyDescent="0.25">
      <c r="A41" s="19" t="s">
        <v>26</v>
      </c>
      <c r="B41" s="17"/>
      <c r="C41" s="17"/>
      <c r="D41" s="17"/>
      <c r="E41" s="17"/>
      <c r="F41" s="17">
        <f>_xlfn.VAR.P(I2:M21)</f>
        <v>9.2333099999999928E-3</v>
      </c>
      <c r="G41" s="18"/>
    </row>
    <row r="42" spans="1:7" x14ac:dyDescent="0.25">
      <c r="A42" s="19"/>
      <c r="B42" s="17"/>
      <c r="C42" s="17"/>
      <c r="D42" s="17"/>
      <c r="E42" s="17"/>
      <c r="F42" s="17"/>
      <c r="G42" s="18"/>
    </row>
    <row r="43" spans="1:7" ht="15.75" thickBot="1" x14ac:dyDescent="0.3">
      <c r="A43" s="20"/>
      <c r="B43" s="21"/>
      <c r="C43" s="21"/>
      <c r="D43" s="21"/>
      <c r="E43" s="21"/>
      <c r="F43" s="21"/>
      <c r="G43" s="22"/>
    </row>
    <row r="44" spans="1:7" x14ac:dyDescent="0.25">
      <c r="A44" s="13"/>
      <c r="B44" s="14"/>
      <c r="C44" s="14"/>
      <c r="D44" s="14"/>
      <c r="E44" s="14"/>
      <c r="F44" s="14"/>
      <c r="G44" s="15"/>
    </row>
    <row r="45" spans="1:7" x14ac:dyDescent="0.25">
      <c r="A45" s="19" t="s">
        <v>27</v>
      </c>
      <c r="B45" s="17"/>
      <c r="C45" s="17"/>
      <c r="D45" s="17"/>
      <c r="E45" s="17"/>
      <c r="F45" s="17">
        <f>STDEVA(I2:M21)</f>
        <v>9.6574198197943897E-2</v>
      </c>
      <c r="G45" s="18"/>
    </row>
    <row r="46" spans="1:7" x14ac:dyDescent="0.25">
      <c r="A46" s="19"/>
      <c r="B46" s="17"/>
      <c r="C46" s="17"/>
      <c r="D46" s="17"/>
      <c r="E46" s="17"/>
      <c r="F46" s="17"/>
      <c r="G46" s="18"/>
    </row>
    <row r="47" spans="1:7" ht="15.75" thickBot="1" x14ac:dyDescent="0.3">
      <c r="A47" s="20"/>
      <c r="B47" s="21"/>
      <c r="C47" s="21"/>
      <c r="D47" s="21"/>
      <c r="E47" s="21"/>
      <c r="F47" s="21"/>
      <c r="G47" s="22"/>
    </row>
  </sheetData>
  <mergeCells count="6">
    <mergeCell ref="P9:T9"/>
    <mergeCell ref="P2:Q2"/>
    <mergeCell ref="A24:XFD25"/>
    <mergeCell ref="I1:M1"/>
    <mergeCell ref="O26:P26"/>
    <mergeCell ref="J26:K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2018-07-16T03:32:10Z</dcterms:created>
  <dcterms:modified xsi:type="dcterms:W3CDTF">2018-07-16T05:25:54Z</dcterms:modified>
</cp:coreProperties>
</file>