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lina/Documents/SAN MATEO /MATEMATICA /"/>
    </mc:Choice>
  </mc:AlternateContent>
  <bookViews>
    <workbookView xWindow="0" yWindow="460" windowWidth="25600" windowHeight="1428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4" i="1" l="1"/>
  <c r="E131" i="1"/>
  <c r="E132" i="1"/>
  <c r="E133" i="1"/>
  <c r="E130" i="1"/>
  <c r="E123" i="1"/>
  <c r="E124" i="1"/>
  <c r="E125" i="1"/>
  <c r="E126" i="1"/>
  <c r="E127" i="1"/>
  <c r="E128" i="1"/>
  <c r="E129" i="1"/>
  <c r="E122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67" i="1"/>
  <c r="E66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40" i="1"/>
  <c r="E38" i="1"/>
  <c r="E39" i="1"/>
  <c r="E37" i="1"/>
  <c r="E36" i="1"/>
  <c r="E35" i="1"/>
  <c r="D35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126" i="1"/>
  <c r="D125" i="1"/>
  <c r="D124" i="1"/>
  <c r="D123" i="1"/>
  <c r="D127" i="1"/>
  <c r="D128" i="1"/>
  <c r="D129" i="1"/>
  <c r="D130" i="1"/>
  <c r="D131" i="1"/>
  <c r="D132" i="1"/>
  <c r="D133" i="1"/>
  <c r="D134" i="1"/>
  <c r="D37" i="1"/>
  <c r="D36" i="1"/>
  <c r="D38" i="1"/>
  <c r="S38" i="1"/>
  <c r="S37" i="1"/>
  <c r="S36" i="1"/>
  <c r="S35" i="1"/>
  <c r="S34" i="1"/>
  <c r="D29" i="1"/>
  <c r="D28" i="1"/>
  <c r="D31" i="1"/>
  <c r="N16" i="1"/>
  <c r="N17" i="1"/>
  <c r="N18" i="1"/>
  <c r="N19" i="1"/>
  <c r="N20" i="1"/>
  <c r="M21" i="1"/>
  <c r="N21" i="1"/>
  <c r="D27" i="1"/>
  <c r="R33" i="1"/>
  <c r="Q16" i="1"/>
  <c r="Q17" i="1"/>
  <c r="Q18" i="1"/>
  <c r="Q19" i="1"/>
  <c r="Q20" i="1"/>
  <c r="Q21" i="1"/>
  <c r="S33" i="1"/>
  <c r="M20" i="1"/>
  <c r="R32" i="1"/>
  <c r="S32" i="1"/>
  <c r="S31" i="1"/>
  <c r="M19" i="1"/>
  <c r="R30" i="1"/>
  <c r="S30" i="1"/>
  <c r="R38" i="1"/>
  <c r="R37" i="1"/>
  <c r="R36" i="1"/>
  <c r="R35" i="1"/>
  <c r="R34" i="1"/>
  <c r="R31" i="1"/>
  <c r="Q22" i="1"/>
  <c r="N22" i="1"/>
  <c r="M22" i="1"/>
  <c r="N32" i="1"/>
  <c r="O32" i="1"/>
  <c r="O30" i="1"/>
  <c r="N31" i="1"/>
  <c r="O31" i="1"/>
  <c r="N30" i="1"/>
  <c r="O16" i="1"/>
  <c r="T16" i="1"/>
  <c r="O17" i="1"/>
  <c r="T17" i="1"/>
  <c r="O18" i="1"/>
  <c r="T18" i="1"/>
  <c r="O19" i="1"/>
  <c r="T19" i="1"/>
  <c r="O20" i="1"/>
  <c r="T20" i="1"/>
  <c r="O21" i="1"/>
  <c r="T21" i="1"/>
  <c r="O22" i="1"/>
  <c r="T22" i="1"/>
  <c r="N23" i="1"/>
  <c r="O23" i="1"/>
  <c r="T23" i="1"/>
  <c r="T24" i="1"/>
  <c r="T25" i="1"/>
  <c r="U16" i="1"/>
  <c r="U17" i="1"/>
  <c r="U18" i="1"/>
  <c r="U19" i="1"/>
  <c r="U20" i="1"/>
  <c r="U21" i="1"/>
  <c r="U22" i="1"/>
  <c r="U23" i="1"/>
  <c r="U24" i="1"/>
  <c r="H30" i="1"/>
  <c r="H31" i="1"/>
  <c r="H28" i="1"/>
  <c r="H29" i="1"/>
  <c r="H27" i="1"/>
  <c r="R17" i="1"/>
  <c r="R18" i="1"/>
  <c r="R19" i="1"/>
  <c r="R20" i="1"/>
  <c r="R21" i="1"/>
  <c r="R22" i="1"/>
  <c r="R23" i="1"/>
  <c r="R16" i="1"/>
  <c r="Q23" i="1"/>
  <c r="M18" i="1"/>
  <c r="M23" i="1"/>
  <c r="M17" i="1"/>
  <c r="M16" i="1"/>
  <c r="S16" i="1"/>
  <c r="S17" i="1"/>
  <c r="S18" i="1"/>
  <c r="S19" i="1"/>
  <c r="S20" i="1"/>
  <c r="S21" i="1"/>
  <c r="S22" i="1"/>
  <c r="S23" i="1"/>
  <c r="D30" i="1"/>
</calcChain>
</file>

<file path=xl/comments1.xml><?xml version="1.0" encoding="utf-8"?>
<comments xmlns="http://schemas.openxmlformats.org/spreadsheetml/2006/main">
  <authors>
    <author>Usuario de Microsoft Office</author>
  </authors>
  <commentList>
    <comment ref="T15" authorId="0">
      <text>
        <r>
          <rPr>
            <sz val="10"/>
            <color indexed="81"/>
            <rFont val="Calibri"/>
          </rPr>
          <t xml:space="preserve">A MULTIPLICACION DE LA MARCA DE CLASE POR LA FRECUENCIA PARA HALLAR LA MEDIA 
</t>
        </r>
      </text>
    </comment>
    <comment ref="U15" authorId="0">
      <text>
        <r>
          <rPr>
            <sz val="10"/>
            <color indexed="81"/>
            <rFont val="Calibri"/>
          </rPr>
          <t xml:space="preserve">Esta operación se hace par sacar los datos de la varianza 
</t>
        </r>
      </text>
    </comment>
    <comment ref="T25" authorId="0">
      <text>
        <r>
          <rPr>
            <sz val="10"/>
            <color indexed="81"/>
            <rFont val="Calibri"/>
          </rPr>
          <t xml:space="preserve">DATO QUE SE UTILIZA PARA OBTENER LA VARIANZA 
</t>
        </r>
      </text>
    </comment>
  </commentList>
</comments>
</file>

<file path=xl/sharedStrings.xml><?xml version="1.0" encoding="utf-8"?>
<sst xmlns="http://schemas.openxmlformats.org/spreadsheetml/2006/main" count="140" uniqueCount="140">
  <si>
    <t xml:space="preserve">LONGITUD (CM) 100 TORNILLOS </t>
  </si>
  <si>
    <t xml:space="preserve">DATO MAYOR </t>
  </si>
  <si>
    <t xml:space="preserve">DATO MENOR </t>
  </si>
  <si>
    <t xml:space="preserve">MUESTRA TOTAL DE DATOS </t>
  </si>
  <si>
    <t xml:space="preserve">NÚMERO DE INTERVALOS </t>
  </si>
  <si>
    <t xml:space="preserve">TAMAÑO DE LOS INTERVALOS </t>
  </si>
  <si>
    <t xml:space="preserve">INTERVALOS </t>
  </si>
  <si>
    <t xml:space="preserve">MODA </t>
  </si>
  <si>
    <t xml:space="preserve">MEDIA </t>
  </si>
  <si>
    <t>hi</t>
  </si>
  <si>
    <t xml:space="preserve">MARCA DE CLASE </t>
  </si>
  <si>
    <t>FRECUENCIA ABSOLUTA Fi</t>
  </si>
  <si>
    <t>Hi</t>
  </si>
  <si>
    <t xml:space="preserve">LIMITE INFERIOR </t>
  </si>
  <si>
    <t xml:space="preserve">FRECUENCIA fi </t>
  </si>
  <si>
    <t xml:space="preserve">LONGITUD DE TORNILLOS </t>
  </si>
  <si>
    <t>MEDIANA</t>
  </si>
  <si>
    <t xml:space="preserve">X*fi </t>
  </si>
  <si>
    <t xml:space="preserve">VARIANZA </t>
  </si>
  <si>
    <t>PROMEDIO</t>
  </si>
  <si>
    <t>(X-PROM)2 *fi</t>
  </si>
  <si>
    <t xml:space="preserve">DESVIACIÓN ESTANDAR </t>
  </si>
  <si>
    <t xml:space="preserve">MEDIDAS DE POSICION CUARTILES </t>
  </si>
  <si>
    <t>Q1</t>
  </si>
  <si>
    <t>Q2</t>
  </si>
  <si>
    <t>Q3</t>
  </si>
  <si>
    <t xml:space="preserve">CUARTILES </t>
  </si>
  <si>
    <t>MEDIDAS DE POSICION DECILES</t>
  </si>
  <si>
    <t xml:space="preserve">DECILES 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</si>
  <si>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</si>
  <si>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</si>
  <si>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</si>
  <si>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</si>
  <si>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</si>
  <si>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</si>
  <si>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</si>
  <si>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</si>
  <si>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</si>
  <si>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P4</t>
  </si>
  <si>
    <t>P1</t>
  </si>
  <si>
    <t>P2</t>
  </si>
  <si>
    <t>P3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</si>
  <si>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</si>
  <si>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</si>
  <si>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</si>
  <si>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</si>
  <si>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</si>
  <si>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</si>
  <si>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</si>
  <si>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</si>
  <si>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</si>
  <si>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</si>
  <si>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</si>
  <si>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</si>
  <si>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</si>
  <si>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</si>
  <si>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</si>
  <si>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</si>
  <si>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</si>
  <si>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</si>
  <si>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</si>
  <si>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</si>
  <si>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</si>
  <si>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</si>
  <si>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</si>
  <si>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</si>
  <si>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</si>
  <si>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</si>
  <si>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</si>
  <si>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</si>
  <si>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</si>
  <si>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</si>
  <si>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</si>
  <si>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</si>
  <si>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</si>
  <si>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</si>
  <si>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</si>
  <si>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</si>
  <si>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</si>
  <si>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</si>
  <si>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</si>
  <si>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</si>
  <si>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</si>
  <si>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</si>
  <si>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</si>
  <si>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</si>
  <si>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</si>
  <si>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</si>
  <si>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</si>
  <si>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</si>
  <si>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</si>
  <si>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</si>
  <si>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</si>
  <si>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</si>
  <si>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</si>
  <si>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</si>
  <si>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</si>
  <si>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</si>
  <si>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</si>
  <si>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</si>
  <si>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</si>
  <si>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</si>
  <si>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</si>
  <si>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</si>
  <si>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</si>
  <si>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</si>
  <si>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</si>
  <si>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</si>
  <si>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</si>
  <si>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</si>
  <si>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</si>
  <si>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</si>
  <si>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</si>
  <si>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</si>
  <si>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</si>
  <si>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</si>
  <si>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</si>
  <si>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</si>
  <si>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</si>
  <si>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</si>
  <si>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</si>
  <si>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</si>
  <si>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</si>
  <si>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</si>
  <si>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</si>
  <si>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</si>
  <si>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</si>
  <si>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</si>
  <si>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</si>
  <si>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</si>
  <si>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</si>
  <si>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</si>
  <si>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</si>
  <si>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</si>
  <si>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</si>
  <si>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</si>
  <si>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</si>
  <si>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</si>
  <si>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 xml:space="preserve">MEDIDA DE POSICION PERCENTILES </t>
  </si>
  <si>
    <t xml:space="preserve">PERCENTIL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</si>
</sst>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indexed="81"/>
      <name val="Calibri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1" xfId="0" applyBorder="1" applyAlignment="1">
      <alignment wrapText="1"/>
    </xf>
    <xf numFmtId="2" fontId="0" fillId="0" borderId="1" xfId="0" applyNumberFormat="1" applyBorder="1"/>
    <xf numFmtId="1" fontId="0" fillId="0" borderId="1" xfId="0" applyNumberFormat="1" applyBorder="1"/>
    <xf numFmtId="164" fontId="0" fillId="0" borderId="1" xfId="0" applyNumberFormat="1" applyBorder="1"/>
    <xf numFmtId="2" fontId="0" fillId="2" borderId="1" xfId="0" applyNumberFormat="1" applyFill="1" applyBorder="1"/>
    <xf numFmtId="1" fontId="0" fillId="2" borderId="1" xfId="0" applyNumberFormat="1" applyFill="1" applyBorder="1"/>
    <xf numFmtId="164" fontId="0" fillId="2" borderId="1" xfId="0" applyNumberFormat="1" applyFill="1" applyBorder="1"/>
    <xf numFmtId="0" fontId="0" fillId="0" borderId="1" xfId="0" applyFill="1" applyBorder="1" applyAlignment="1">
      <alignment wrapText="1"/>
    </xf>
    <xf numFmtId="9" fontId="0" fillId="0" borderId="0" xfId="1" applyFont="1"/>
    <xf numFmtId="1" fontId="0" fillId="0" borderId="0" xfId="0" applyNumberFormat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5" fillId="0" borderId="0" xfId="0" applyFont="1"/>
    <xf numFmtId="0" fontId="0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2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4" xfId="0" applyNumberForma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0</xdr:row>
      <xdr:rowOff>190500</xdr:rowOff>
    </xdr:from>
    <xdr:to>
      <xdr:col>12</xdr:col>
      <xdr:colOff>571500</xdr:colOff>
      <xdr:row>12</xdr:row>
      <xdr:rowOff>152400</xdr:rowOff>
    </xdr:to>
    <xdr:sp macro="" textlink="">
      <xdr:nvSpPr>
        <xdr:cNvPr id="2" name="CuadroTexto 1"/>
        <xdr:cNvSpPr txBox="1"/>
      </xdr:nvSpPr>
      <xdr:spPr>
        <a:xfrm>
          <a:off x="444500" y="190500"/>
          <a:ext cx="9207500" cy="240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 b="1"/>
            <a:t>FUNDACI</a:t>
          </a:r>
          <a:r>
            <a:rPr lang="es-ES" sz="1100" b="1"/>
            <a:t>ÓN UNIVERSITARIA SAN MATEO </a:t>
          </a:r>
        </a:p>
        <a:p>
          <a:endParaRPr lang="es-ES" sz="1100" b="1"/>
        </a:p>
        <a:p>
          <a:r>
            <a:rPr lang="es-ES" sz="1100" b="1"/>
            <a:t>MEDIDAS</a:t>
          </a:r>
          <a:r>
            <a:rPr lang="es-ES" sz="1100" b="1" baseline="0"/>
            <a:t> DE </a:t>
          </a:r>
          <a:r>
            <a:rPr lang="es-ES" sz="1100" b="1"/>
            <a:t>DATOS AGRUPADOS - ACTIVIDAD</a:t>
          </a:r>
          <a:r>
            <a:rPr lang="es-ES" sz="1100" b="1" baseline="0"/>
            <a:t> 2, UNIDAD 2. </a:t>
          </a:r>
        </a:p>
        <a:p>
          <a:endParaRPr lang="es-ES" sz="1100" b="1" baseline="0"/>
        </a:p>
        <a:p>
          <a:r>
            <a:rPr lang="es-ES" sz="1100" b="1" baseline="0"/>
            <a:t>PRESENTADO POR: LINAMARIA BARRERA </a:t>
          </a:r>
        </a:p>
        <a:p>
          <a:endParaRPr lang="es-ES" sz="1100" b="1" baseline="0"/>
        </a:p>
        <a:p>
          <a:r>
            <a:rPr lang="es-E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ENTREGABLE:</a:t>
          </a:r>
          <a:endParaRPr lang="es-E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E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E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1.</a:t>
          </a:r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Realice los cálculos de la media, moda, mediana, desviación estándar y medidas de posición</a:t>
          </a:r>
        </a:p>
        <a:p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s-E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s-ES"/>
            <a:t/>
          </a:r>
          <a:br>
            <a:rPr lang="es-ES"/>
          </a:br>
          <a:endParaRPr lang="es-ES_tradnl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5:U1033"/>
  <sheetViews>
    <sheetView tabSelected="1" topLeftCell="A125" zoomScale="81" workbookViewId="0">
      <selection activeCell="E135" sqref="E135"/>
    </sheetView>
  </sheetViews>
  <sheetFormatPr baseColWidth="10" defaultRowHeight="16" x14ac:dyDescent="0.2"/>
  <cols>
    <col min="1" max="1" width="9.83203125" customWidth="1"/>
    <col min="3" max="3" width="12.33203125" customWidth="1"/>
    <col min="4" max="4" width="12.5" customWidth="1"/>
    <col min="16" max="16" width="11.83203125" customWidth="1"/>
    <col min="17" max="17" width="12.83203125" customWidth="1"/>
  </cols>
  <sheetData>
    <row r="15" spans="2:21" ht="32" x14ac:dyDescent="0.2">
      <c r="B15" s="19" t="s">
        <v>0</v>
      </c>
      <c r="C15" s="19"/>
      <c r="D15" s="19"/>
      <c r="E15" s="19"/>
      <c r="F15" s="19"/>
      <c r="G15" s="19"/>
      <c r="H15" s="19"/>
      <c r="I15" s="19"/>
      <c r="J15" s="19"/>
      <c r="K15" s="19"/>
      <c r="L15" s="5"/>
      <c r="M15" s="8" t="s">
        <v>13</v>
      </c>
      <c r="N15" s="1" t="s">
        <v>6</v>
      </c>
      <c r="O15" s="8" t="s">
        <v>10</v>
      </c>
      <c r="P15" s="8" t="s">
        <v>14</v>
      </c>
      <c r="Q15" s="8" t="s">
        <v>11</v>
      </c>
      <c r="R15" s="8" t="s">
        <v>9</v>
      </c>
      <c r="S15" s="8" t="s">
        <v>12</v>
      </c>
      <c r="T15" s="8" t="s">
        <v>17</v>
      </c>
      <c r="U15" s="15" t="s">
        <v>20</v>
      </c>
    </row>
    <row r="16" spans="2:21" x14ac:dyDescent="0.2">
      <c r="B16" s="1">
        <v>2.5499999999999998</v>
      </c>
      <c r="C16" s="1">
        <v>2.5</v>
      </c>
      <c r="D16" s="1">
        <v>1.99</v>
      </c>
      <c r="E16" s="1">
        <v>2.44</v>
      </c>
      <c r="F16" s="1">
        <v>2.44</v>
      </c>
      <c r="G16" s="1">
        <v>2.44</v>
      </c>
      <c r="H16" s="1">
        <v>2.4900000000000002</v>
      </c>
      <c r="I16" s="1">
        <v>2.48</v>
      </c>
      <c r="J16" s="1">
        <v>2.5099999999999998</v>
      </c>
      <c r="K16" s="1">
        <v>2.5</v>
      </c>
      <c r="L16" s="6"/>
      <c r="M16" s="1">
        <f>D16</f>
        <v>1.99</v>
      </c>
      <c r="N16" s="9">
        <f>D29+$D$31</f>
        <v>2.0912500000000001</v>
      </c>
      <c r="O16" s="9">
        <f>(D16+N16)/2</f>
        <v>2.0406249999999999</v>
      </c>
      <c r="P16" s="10">
        <v>1</v>
      </c>
      <c r="Q16" s="10">
        <f>P16</f>
        <v>1</v>
      </c>
      <c r="R16" s="11">
        <f>P16/$D$27</f>
        <v>0.01</v>
      </c>
      <c r="S16" s="11">
        <f>R16</f>
        <v>0.01</v>
      </c>
      <c r="T16" s="9">
        <f>O16*P16</f>
        <v>2.0406249999999999</v>
      </c>
      <c r="U16" s="9">
        <f>POWER(O16-$T$25,2)*P16</f>
        <v>0.22935718265624944</v>
      </c>
    </row>
    <row r="17" spans="2:21" x14ac:dyDescent="0.2">
      <c r="B17" s="1">
        <v>2.39</v>
      </c>
      <c r="C17" s="1">
        <v>2.56</v>
      </c>
      <c r="D17" s="1">
        <v>2.57</v>
      </c>
      <c r="E17" s="1">
        <v>2.5499999999999998</v>
      </c>
      <c r="F17" s="1">
        <v>2.5499999999999998</v>
      </c>
      <c r="G17" s="1">
        <v>2.5499999999999998</v>
      </c>
      <c r="H17" s="1">
        <v>2.6</v>
      </c>
      <c r="I17" s="1">
        <v>2.58</v>
      </c>
      <c r="J17" s="1">
        <v>2.57</v>
      </c>
      <c r="K17" s="1">
        <v>2.57</v>
      </c>
      <c r="L17" s="6"/>
      <c r="M17" s="9">
        <f>N16</f>
        <v>2.0912500000000001</v>
      </c>
      <c r="N17" s="9">
        <f>N16+$D$31</f>
        <v>2.1924999999999999</v>
      </c>
      <c r="O17" s="9">
        <f t="shared" ref="O17:O23" si="0">(N16+N17)/2</f>
        <v>2.1418749999999998</v>
      </c>
      <c r="P17" s="10">
        <v>0</v>
      </c>
      <c r="Q17" s="10">
        <f>Q16+P17</f>
        <v>1</v>
      </c>
      <c r="R17" s="11">
        <f t="shared" ref="R17:R23" si="1">P17/$D$27</f>
        <v>0</v>
      </c>
      <c r="S17" s="11">
        <f>S16+R17</f>
        <v>0.01</v>
      </c>
      <c r="T17" s="9">
        <f t="shared" ref="T17:T23" si="2">O17*P17</f>
        <v>0</v>
      </c>
      <c r="U17" s="9">
        <f t="shared" ref="U17:U22" si="3">POWER(O17-$T$25,2)*P17</f>
        <v>0</v>
      </c>
    </row>
    <row r="18" spans="2:21" x14ac:dyDescent="0.2">
      <c r="B18" s="1">
        <v>2.5499999999999998</v>
      </c>
      <c r="C18" s="1">
        <v>2.56</v>
      </c>
      <c r="D18" s="1">
        <v>2.54</v>
      </c>
      <c r="E18" s="1">
        <v>2.8</v>
      </c>
      <c r="F18" s="1">
        <v>2.8</v>
      </c>
      <c r="G18" s="1">
        <v>2.8</v>
      </c>
      <c r="H18" s="1">
        <v>2.56</v>
      </c>
      <c r="I18" s="1">
        <v>2.57</v>
      </c>
      <c r="J18" s="1">
        <v>2.54</v>
      </c>
      <c r="K18" s="1">
        <v>2.5099999999999998</v>
      </c>
      <c r="L18" s="6"/>
      <c r="M18" s="9">
        <f t="shared" ref="M18:M23" si="4">N17</f>
        <v>2.1924999999999999</v>
      </c>
      <c r="N18" s="9">
        <f t="shared" ref="N18:N23" si="5">N17+$D$31</f>
        <v>2.2937499999999997</v>
      </c>
      <c r="O18" s="9">
        <f t="shared" si="0"/>
        <v>2.243125</v>
      </c>
      <c r="P18" s="10">
        <v>1</v>
      </c>
      <c r="Q18" s="10">
        <f t="shared" ref="Q18:Q23" si="6">Q17+P18</f>
        <v>2</v>
      </c>
      <c r="R18" s="11">
        <f t="shared" si="1"/>
        <v>0.01</v>
      </c>
      <c r="S18" s="11">
        <f t="shared" ref="S18:S23" si="7">S17+R18</f>
        <v>0.02</v>
      </c>
      <c r="T18" s="9">
        <f t="shared" si="2"/>
        <v>2.243125</v>
      </c>
      <c r="U18" s="9">
        <f t="shared" si="3"/>
        <v>7.6403870156249609E-2</v>
      </c>
    </row>
    <row r="19" spans="2:21" x14ac:dyDescent="0.2">
      <c r="B19" s="1">
        <v>2.5</v>
      </c>
      <c r="C19" s="1">
        <v>2.56</v>
      </c>
      <c r="D19" s="1">
        <v>2.5299999999999998</v>
      </c>
      <c r="E19" s="1">
        <v>2.54</v>
      </c>
      <c r="F19" s="1">
        <v>2.54</v>
      </c>
      <c r="G19" s="1">
        <v>2.54</v>
      </c>
      <c r="H19" s="1">
        <v>2.56</v>
      </c>
      <c r="I19" s="1">
        <v>2.58</v>
      </c>
      <c r="J19" s="1">
        <v>2.5299999999999998</v>
      </c>
      <c r="K19" s="1">
        <v>2.56</v>
      </c>
      <c r="L19" s="6"/>
      <c r="M19" s="9">
        <f t="shared" si="4"/>
        <v>2.2937499999999997</v>
      </c>
      <c r="N19" s="9">
        <f t="shared" si="5"/>
        <v>2.3949999999999996</v>
      </c>
      <c r="O19" s="9">
        <f t="shared" si="0"/>
        <v>2.3443749999999994</v>
      </c>
      <c r="P19" s="10">
        <v>4</v>
      </c>
      <c r="Q19" s="10">
        <f t="shared" si="6"/>
        <v>6</v>
      </c>
      <c r="R19" s="11">
        <f t="shared" si="1"/>
        <v>0.04</v>
      </c>
      <c r="S19" s="11">
        <f t="shared" si="7"/>
        <v>0.06</v>
      </c>
      <c r="T19" s="9">
        <f t="shared" si="2"/>
        <v>9.3774999999999977</v>
      </c>
      <c r="U19" s="9">
        <f t="shared" si="3"/>
        <v>0.12272760562499985</v>
      </c>
    </row>
    <row r="20" spans="2:21" x14ac:dyDescent="0.2">
      <c r="B20" s="1">
        <v>2.54</v>
      </c>
      <c r="C20" s="1">
        <v>2.5499999999999998</v>
      </c>
      <c r="D20" s="1">
        <v>2.54</v>
      </c>
      <c r="E20" s="1">
        <v>2.54</v>
      </c>
      <c r="F20" s="1">
        <v>2.54</v>
      </c>
      <c r="G20" s="1">
        <v>2.54</v>
      </c>
      <c r="H20" s="1">
        <v>2.5</v>
      </c>
      <c r="I20" s="1">
        <v>2.5</v>
      </c>
      <c r="J20" s="1">
        <v>2.59</v>
      </c>
      <c r="K20" s="1">
        <v>2.58</v>
      </c>
      <c r="L20" s="6"/>
      <c r="M20" s="9">
        <f t="shared" si="4"/>
        <v>2.3949999999999996</v>
      </c>
      <c r="N20" s="9">
        <f t="shared" si="5"/>
        <v>2.4962499999999994</v>
      </c>
      <c r="O20" s="9">
        <f t="shared" si="0"/>
        <v>2.4456249999999997</v>
      </c>
      <c r="P20" s="10">
        <v>27</v>
      </c>
      <c r="Q20" s="10">
        <f t="shared" si="6"/>
        <v>33</v>
      </c>
      <c r="R20" s="11">
        <f t="shared" si="1"/>
        <v>0.27</v>
      </c>
      <c r="S20" s="11">
        <f t="shared" si="7"/>
        <v>0.33</v>
      </c>
      <c r="T20" s="9">
        <f t="shared" si="2"/>
        <v>66.031874999999985</v>
      </c>
      <c r="U20" s="9">
        <f t="shared" si="3"/>
        <v>0.1475025567187484</v>
      </c>
    </row>
    <row r="21" spans="2:21" x14ac:dyDescent="0.2">
      <c r="B21" s="1">
        <v>2.57</v>
      </c>
      <c r="C21" s="1">
        <v>2.54</v>
      </c>
      <c r="D21" s="1">
        <v>2.4900000000000002</v>
      </c>
      <c r="E21" s="1">
        <v>2.48</v>
      </c>
      <c r="F21" s="1">
        <v>2.48</v>
      </c>
      <c r="G21" s="1">
        <v>2.48</v>
      </c>
      <c r="H21" s="1">
        <v>2.4700000000000002</v>
      </c>
      <c r="I21" s="1">
        <v>2.46</v>
      </c>
      <c r="J21" s="1">
        <v>2.2200000000000002</v>
      </c>
      <c r="K21" s="1">
        <v>2.39</v>
      </c>
      <c r="L21" s="6"/>
      <c r="M21" s="12">
        <f t="shared" si="4"/>
        <v>2.4962499999999994</v>
      </c>
      <c r="N21" s="12">
        <f t="shared" si="5"/>
        <v>2.5974999999999993</v>
      </c>
      <c r="O21" s="12">
        <f t="shared" si="0"/>
        <v>2.5468749999999991</v>
      </c>
      <c r="P21" s="13">
        <v>55</v>
      </c>
      <c r="Q21" s="13">
        <f t="shared" si="6"/>
        <v>88</v>
      </c>
      <c r="R21" s="14">
        <f t="shared" si="1"/>
        <v>0.55000000000000004</v>
      </c>
      <c r="S21" s="14">
        <f t="shared" si="7"/>
        <v>0.88000000000000012</v>
      </c>
      <c r="T21" s="12">
        <f t="shared" si="2"/>
        <v>140.07812499999994</v>
      </c>
      <c r="U21" s="9">
        <f t="shared" si="3"/>
        <v>4.1103639843749373E-2</v>
      </c>
    </row>
    <row r="22" spans="2:21" x14ac:dyDescent="0.2">
      <c r="B22" s="1">
        <v>2.38</v>
      </c>
      <c r="C22" s="1">
        <v>2.4500000000000002</v>
      </c>
      <c r="D22" s="1">
        <v>2.46</v>
      </c>
      <c r="E22" s="1">
        <v>2.4700000000000002</v>
      </c>
      <c r="F22" s="1">
        <v>2.4700000000000002</v>
      </c>
      <c r="G22" s="1">
        <v>2.4700000000000002</v>
      </c>
      <c r="H22" s="1">
        <v>2.54</v>
      </c>
      <c r="I22" s="1">
        <v>2.59</v>
      </c>
      <c r="J22" s="1">
        <v>2.56</v>
      </c>
      <c r="K22" s="1">
        <v>2.57</v>
      </c>
      <c r="L22" s="6"/>
      <c r="M22" s="9">
        <f t="shared" si="4"/>
        <v>2.5974999999999993</v>
      </c>
      <c r="N22" s="9">
        <f t="shared" si="5"/>
        <v>2.6987499999999991</v>
      </c>
      <c r="O22" s="9">
        <f t="shared" si="0"/>
        <v>2.6481249999999994</v>
      </c>
      <c r="P22" s="10">
        <v>8</v>
      </c>
      <c r="Q22" s="10">
        <f t="shared" si="6"/>
        <v>96</v>
      </c>
      <c r="R22" s="11">
        <f t="shared" si="1"/>
        <v>0.08</v>
      </c>
      <c r="S22" s="11">
        <f t="shared" si="7"/>
        <v>0.96000000000000008</v>
      </c>
      <c r="T22" s="9">
        <f t="shared" si="2"/>
        <v>21.184999999999995</v>
      </c>
      <c r="U22" s="9">
        <f t="shared" si="3"/>
        <v>0.13227796125000016</v>
      </c>
    </row>
    <row r="23" spans="2:21" x14ac:dyDescent="0.2">
      <c r="B23" s="1">
        <v>2.54</v>
      </c>
      <c r="C23" s="1">
        <v>2.58</v>
      </c>
      <c r="D23" s="1">
        <v>2.56</v>
      </c>
      <c r="E23" s="1">
        <v>2.6</v>
      </c>
      <c r="F23" s="1">
        <v>2.6</v>
      </c>
      <c r="G23" s="1">
        <v>2.6</v>
      </c>
      <c r="H23" s="1">
        <v>2.59</v>
      </c>
      <c r="I23" s="1">
        <v>2.6</v>
      </c>
      <c r="J23" s="1">
        <v>2.61</v>
      </c>
      <c r="K23" s="1">
        <v>2.64</v>
      </c>
      <c r="L23" s="6"/>
      <c r="M23" s="9">
        <f t="shared" si="4"/>
        <v>2.6987499999999991</v>
      </c>
      <c r="N23" s="9">
        <f t="shared" si="5"/>
        <v>2.7999999999999989</v>
      </c>
      <c r="O23" s="9">
        <f t="shared" si="0"/>
        <v>2.7493749999999988</v>
      </c>
      <c r="P23" s="10">
        <v>4</v>
      </c>
      <c r="Q23" s="10">
        <f t="shared" si="6"/>
        <v>100</v>
      </c>
      <c r="R23" s="11">
        <f t="shared" si="1"/>
        <v>0.04</v>
      </c>
      <c r="S23" s="11">
        <f t="shared" si="7"/>
        <v>1</v>
      </c>
      <c r="T23" s="9">
        <f t="shared" si="2"/>
        <v>10.997499999999995</v>
      </c>
      <c r="U23" s="9">
        <f>POWER(O23-$T$25,2)*P23</f>
        <v>0.21130110562499904</v>
      </c>
    </row>
    <row r="24" spans="2:21" x14ac:dyDescent="0.2">
      <c r="B24" s="1">
        <v>2.66</v>
      </c>
      <c r="C24" s="1">
        <v>2.4500000000000002</v>
      </c>
      <c r="D24" s="1">
        <v>2.48</v>
      </c>
      <c r="E24" s="1">
        <v>2.4700000000000002</v>
      </c>
      <c r="F24" s="1">
        <v>2.4700000000000002</v>
      </c>
      <c r="G24" s="1">
        <v>2.4700000000000002</v>
      </c>
      <c r="H24" s="1">
        <v>2.4700000000000002</v>
      </c>
      <c r="I24" s="1">
        <v>2.48</v>
      </c>
      <c r="J24" s="1">
        <v>2.4900000000000002</v>
      </c>
      <c r="K24" s="1">
        <v>2.4500000000000002</v>
      </c>
      <c r="L24" s="6"/>
      <c r="R24" s="3"/>
      <c r="T24" s="2">
        <f>SUM(T16:T23)</f>
        <v>251.95374999999993</v>
      </c>
      <c r="U24" s="2">
        <f>SUM(U16:U23)</f>
        <v>0.96067392187499578</v>
      </c>
    </row>
    <row r="25" spans="2:21" x14ac:dyDescent="0.2">
      <c r="B25" s="1">
        <v>2.44</v>
      </c>
      <c r="C25" s="1">
        <v>2.7</v>
      </c>
      <c r="D25" s="1">
        <v>2.5499999999999998</v>
      </c>
      <c r="E25" s="1">
        <v>2.6</v>
      </c>
      <c r="F25" s="1">
        <v>2.6</v>
      </c>
      <c r="G25" s="1">
        <v>2.6</v>
      </c>
      <c r="H25" s="1">
        <v>2.5499999999999998</v>
      </c>
      <c r="I25" s="1">
        <v>2.4500000000000002</v>
      </c>
      <c r="J25" s="1">
        <v>2.46</v>
      </c>
      <c r="K25" s="1">
        <v>2.77</v>
      </c>
      <c r="L25" s="6"/>
      <c r="O25" s="2"/>
      <c r="P25" s="2"/>
      <c r="S25" t="s">
        <v>19</v>
      </c>
      <c r="T25" s="2">
        <f>T24/D27</f>
        <v>2.5195374999999993</v>
      </c>
    </row>
    <row r="27" spans="2:21" x14ac:dyDescent="0.2">
      <c r="B27" s="22" t="s">
        <v>3</v>
      </c>
      <c r="C27" s="22"/>
      <c r="D27">
        <f>COUNT(B16:K25)</f>
        <v>100</v>
      </c>
      <c r="G27" s="20" t="s">
        <v>8</v>
      </c>
      <c r="H27" s="2">
        <f>T24/100</f>
        <v>2.5195374999999993</v>
      </c>
      <c r="N27" s="2"/>
    </row>
    <row r="28" spans="2:21" x14ac:dyDescent="0.2">
      <c r="B28" s="22" t="s">
        <v>1</v>
      </c>
      <c r="C28" s="22"/>
      <c r="D28">
        <f>MAX(B16:K25)</f>
        <v>2.8</v>
      </c>
      <c r="G28" s="20" t="s">
        <v>16</v>
      </c>
      <c r="H28" s="2">
        <f>M21+E30*(((100/2)-33)/55)*0.05</f>
        <v>2.619886363636363</v>
      </c>
    </row>
    <row r="29" spans="2:21" ht="31" customHeight="1" x14ac:dyDescent="0.2">
      <c r="B29" s="22" t="s">
        <v>2</v>
      </c>
      <c r="C29" s="22"/>
      <c r="D29">
        <f>MIN(B16:K25)</f>
        <v>1.99</v>
      </c>
      <c r="G29" s="20" t="s">
        <v>7</v>
      </c>
      <c r="H29" s="2">
        <f>M21+((55-27)/((55-27)+(55-5))*0.05)</f>
        <v>2.5141987179487173</v>
      </c>
      <c r="M29" s="24" t="s">
        <v>22</v>
      </c>
      <c r="N29" s="24"/>
      <c r="O29" s="25" t="s">
        <v>26</v>
      </c>
      <c r="Q29" s="24" t="s">
        <v>27</v>
      </c>
      <c r="R29" s="24"/>
      <c r="S29" s="25" t="s">
        <v>28</v>
      </c>
    </row>
    <row r="30" spans="2:21" x14ac:dyDescent="0.2">
      <c r="B30" s="20" t="s">
        <v>4</v>
      </c>
      <c r="C30" s="20"/>
      <c r="D30">
        <f>1+3.322*(LOG10(D27))</f>
        <v>7.6440000000000001</v>
      </c>
      <c r="E30">
        <v>8</v>
      </c>
      <c r="G30" s="20" t="s">
        <v>18</v>
      </c>
      <c r="H30" s="2">
        <f>U24/(D27-1)</f>
        <v>9.7037769886363211E-3</v>
      </c>
      <c r="I30" s="2"/>
      <c r="M30" s="1" t="s">
        <v>23</v>
      </c>
      <c r="N30" s="1">
        <f>(1*$D$27/4)</f>
        <v>25</v>
      </c>
      <c r="O30" s="10">
        <f>$Q$20+(($N$20-$M$20)*((25-$Q$19)/($Q$20)))</f>
        <v>33.058295454545451</v>
      </c>
      <c r="P30" s="16"/>
      <c r="Q30" s="1" t="s">
        <v>29</v>
      </c>
      <c r="R30" s="1">
        <f>(1*$D$27/10)</f>
        <v>10</v>
      </c>
      <c r="S30" s="10">
        <f>M19+(N19-M19)*((R30-Q18)/(Q19-Q18))</f>
        <v>2.4962499999999994</v>
      </c>
    </row>
    <row r="31" spans="2:21" ht="30" x14ac:dyDescent="0.2">
      <c r="B31" s="20" t="s">
        <v>5</v>
      </c>
      <c r="C31" s="20"/>
      <c r="D31" s="4">
        <f>(D28-D29)/E30</f>
        <v>0.10124999999999998</v>
      </c>
      <c r="G31" s="23" t="s">
        <v>21</v>
      </c>
      <c r="H31" s="2">
        <f>SQRT(H30)</f>
        <v>9.8507750906394784E-2</v>
      </c>
      <c r="M31" s="1" t="s">
        <v>24</v>
      </c>
      <c r="N31" s="1">
        <f>(2*$D$27/4)</f>
        <v>50</v>
      </c>
      <c r="O31" s="10">
        <f>Q21+(N21-M21)*((N31-Q20)/(Q21-Q20))</f>
        <v>88.031295454545457</v>
      </c>
      <c r="Q31" s="1" t="s">
        <v>30</v>
      </c>
      <c r="R31" s="1">
        <f>(2*$D$27/10)</f>
        <v>20</v>
      </c>
      <c r="S31" s="10">
        <f>$Q$20+(($N$20-$M$20)*((10-$Q$19)/($Q$20)))</f>
        <v>33.01227272727273</v>
      </c>
    </row>
    <row r="32" spans="2:21" x14ac:dyDescent="0.2">
      <c r="M32" s="1" t="s">
        <v>25</v>
      </c>
      <c r="N32" s="1">
        <f>(3*$D$27/4)</f>
        <v>75</v>
      </c>
      <c r="O32" s="10">
        <f>Q22+(N22-M22)*((N32-Q21)/(Q22-Q21))</f>
        <v>95.835468750000004</v>
      </c>
      <c r="Q32" s="1" t="s">
        <v>31</v>
      </c>
      <c r="R32" s="1">
        <f>(3*$D$27/10)</f>
        <v>30</v>
      </c>
      <c r="S32" s="10">
        <f>$Q$20+(($N$20-$M$20)*((R32-$Q$19)/($Q$20)))</f>
        <v>33.073636363636361</v>
      </c>
    </row>
    <row r="33" spans="1:19" x14ac:dyDescent="0.2">
      <c r="M33" s="6"/>
      <c r="N33" s="6"/>
      <c r="O33" s="17"/>
      <c r="P33" s="4"/>
      <c r="Q33" s="18" t="s">
        <v>32</v>
      </c>
      <c r="R33" s="1">
        <f>(4*$D$27/10)</f>
        <v>40</v>
      </c>
      <c r="S33" s="10">
        <f>M21+(N21-M21)*((R33-Q20)/(Q21-Q20))</f>
        <v>2.5091363636363631</v>
      </c>
    </row>
    <row r="34" spans="1:19" ht="46" customHeight="1" x14ac:dyDescent="0.2">
      <c r="B34" s="26" t="s">
        <v>15</v>
      </c>
      <c r="C34" s="29" t="s">
        <v>138</v>
      </c>
      <c r="D34" s="30"/>
      <c r="E34" s="27" t="s">
        <v>139</v>
      </c>
      <c r="Q34" s="18" t="s">
        <v>33</v>
      </c>
      <c r="R34" s="1">
        <f>(5*$D$27/10)</f>
        <v>50</v>
      </c>
      <c r="S34" s="10">
        <f>M21+(N21-M21)*((R34-Q20)/(Q21-Q20))</f>
        <v>2.5275454545454541</v>
      </c>
    </row>
    <row r="35" spans="1:19" x14ac:dyDescent="0.2">
      <c r="B35" s="28">
        <v>1.99</v>
      </c>
      <c r="C35" s="1" t="s">
        <v>39</v>
      </c>
      <c r="D35" s="10">
        <f>(1*D27)/100</f>
        <v>1</v>
      </c>
      <c r="E35" s="9">
        <f>M16+(N16-M16)*((D35-0)/(Q16-0))</f>
        <v>2.0912500000000001</v>
      </c>
      <c r="Q35" s="18" t="s">
        <v>34</v>
      </c>
      <c r="R35" s="1">
        <f>(6*$D$27/10)</f>
        <v>60</v>
      </c>
      <c r="S35" s="10">
        <f>M21+(N21-M21)*((R35-Q20)/(Q21-Q20))</f>
        <v>2.5459545454545447</v>
      </c>
    </row>
    <row r="36" spans="1:19" x14ac:dyDescent="0.2">
      <c r="A36" s="21"/>
      <c r="B36" s="28">
        <v>2.2200000000000002</v>
      </c>
      <c r="C36" s="1" t="s">
        <v>40</v>
      </c>
      <c r="D36" s="10">
        <f>((2-0.5)/$D$27)*100</f>
        <v>1.5</v>
      </c>
      <c r="E36" s="9">
        <f>M18+(N18-M18)*((2-Q17)/Q18-Q17)</f>
        <v>2.1418749999999998</v>
      </c>
      <c r="Q36" s="18" t="s">
        <v>35</v>
      </c>
      <c r="R36" s="1">
        <f>(7*$D$27/10)</f>
        <v>70</v>
      </c>
      <c r="S36" s="10">
        <f>M21+(N21-M21)*((R36-Q20)/(Q21-Q20))</f>
        <v>2.5643636363636357</v>
      </c>
    </row>
    <row r="37" spans="1:19" x14ac:dyDescent="0.2">
      <c r="A37" s="21"/>
      <c r="B37" s="28">
        <v>2.38</v>
      </c>
      <c r="C37" s="1" t="s">
        <v>41</v>
      </c>
      <c r="D37" s="10">
        <f>((3-0.5)/$D$27)*100</f>
        <v>2.5</v>
      </c>
      <c r="E37" s="9">
        <f>$M$19+($N$19-$M$19)*((D37-$Q$18)/($Q$19-$Q$18))</f>
        <v>2.3064062499999998</v>
      </c>
      <c r="Q37" s="18" t="s">
        <v>36</v>
      </c>
      <c r="R37" s="1">
        <f>(8*$D$27/10)</f>
        <v>80</v>
      </c>
      <c r="S37" s="10">
        <f>M21+(N21-M21)*((R37-Q20)/(Q21-Q20))</f>
        <v>2.5827727272727263</v>
      </c>
    </row>
    <row r="38" spans="1:19" x14ac:dyDescent="0.2">
      <c r="A38" s="21"/>
      <c r="B38" s="28">
        <v>2.39</v>
      </c>
      <c r="C38" s="1" t="s">
        <v>38</v>
      </c>
      <c r="D38" s="10">
        <f>((4-0.05)/$D$27)*100</f>
        <v>3.95</v>
      </c>
      <c r="E38" s="9">
        <f t="shared" ref="E38:E39" si="8">$M$19+($N$19-$M$19)*((D38-$Q$18)/($Q$19-$Q$18))</f>
        <v>2.3431093749999996</v>
      </c>
      <c r="Q38" s="18" t="s">
        <v>37</v>
      </c>
      <c r="R38" s="1">
        <f>(9*$D$27/10)</f>
        <v>90</v>
      </c>
      <c r="S38" s="10">
        <f>M22+(N22-M22)*((R38-Q21)/(Q22-Q21))</f>
        <v>2.6228124999999993</v>
      </c>
    </row>
    <row r="39" spans="1:19" x14ac:dyDescent="0.2">
      <c r="A39" s="21"/>
      <c r="B39" s="28">
        <v>2.39</v>
      </c>
      <c r="C39" s="1" t="s">
        <v>42</v>
      </c>
      <c r="D39" s="10">
        <f>((5-0.05)/$D$27)*100</f>
        <v>4.95</v>
      </c>
      <c r="E39" s="9">
        <f t="shared" si="8"/>
        <v>2.3684218749999997</v>
      </c>
    </row>
    <row r="40" spans="1:19" x14ac:dyDescent="0.2">
      <c r="A40" s="21"/>
      <c r="B40" s="28">
        <v>2.44</v>
      </c>
      <c r="C40" s="1" t="s">
        <v>43</v>
      </c>
      <c r="D40" s="10">
        <f>((6-0.05)/$D$27)*100</f>
        <v>5.95</v>
      </c>
      <c r="E40" s="9">
        <f>$M$20+($N$20-$M$20)*((D40-$Q$19)/($Q$20-$Q$19))</f>
        <v>2.3948124999999996</v>
      </c>
    </row>
    <row r="41" spans="1:19" x14ac:dyDescent="0.2">
      <c r="A41" s="21"/>
      <c r="B41" s="28">
        <v>2.44</v>
      </c>
      <c r="C41" s="1" t="s">
        <v>44</v>
      </c>
      <c r="D41" s="10">
        <f>((7-0.05)/$D$27)*100</f>
        <v>6.9500000000000011</v>
      </c>
      <c r="E41" s="9">
        <f t="shared" ref="E41:E66" si="9">$M$20+($N$20-$M$20)*((D41-$Q$19)/($Q$20-$Q$19))</f>
        <v>2.3985624999999997</v>
      </c>
    </row>
    <row r="42" spans="1:19" x14ac:dyDescent="0.2">
      <c r="A42" s="21"/>
      <c r="B42" s="28">
        <v>2.44</v>
      </c>
      <c r="C42" s="1" t="s">
        <v>45</v>
      </c>
      <c r="D42" s="10">
        <f>((8-0.05)/$D$27)*100</f>
        <v>7.95</v>
      </c>
      <c r="E42" s="9">
        <f t="shared" si="9"/>
        <v>2.4023124999999994</v>
      </c>
    </row>
    <row r="43" spans="1:19" x14ac:dyDescent="0.2">
      <c r="A43" s="21"/>
      <c r="B43" s="28">
        <v>2.44</v>
      </c>
      <c r="C43" s="1" t="s">
        <v>46</v>
      </c>
      <c r="D43" s="10">
        <f>((9-0.05)/$D$27)*100</f>
        <v>8.9499999999999993</v>
      </c>
      <c r="E43" s="9">
        <f t="shared" si="9"/>
        <v>2.4060624999999995</v>
      </c>
    </row>
    <row r="44" spans="1:19" x14ac:dyDescent="0.2">
      <c r="A44" s="21"/>
      <c r="B44" s="28">
        <v>2.4500000000000002</v>
      </c>
      <c r="C44" s="1" t="s">
        <v>47</v>
      </c>
      <c r="D44" s="10">
        <f>((10-0.05)/$D$27)*100</f>
        <v>9.9499999999999993</v>
      </c>
      <c r="E44" s="9">
        <f t="shared" si="9"/>
        <v>2.4098124999999997</v>
      </c>
    </row>
    <row r="45" spans="1:19" x14ac:dyDescent="0.2">
      <c r="A45" s="21"/>
      <c r="B45" s="28">
        <v>2.4500000000000002</v>
      </c>
      <c r="C45" s="1" t="s">
        <v>48</v>
      </c>
      <c r="D45" s="10">
        <f>((11-0.05)/$D$27)*100</f>
        <v>10.95</v>
      </c>
      <c r="E45" s="9">
        <f t="shared" si="9"/>
        <v>2.4135624999999994</v>
      </c>
    </row>
    <row r="46" spans="1:19" x14ac:dyDescent="0.2">
      <c r="A46" s="21"/>
      <c r="B46" s="28">
        <v>2.4500000000000002</v>
      </c>
      <c r="C46" s="1" t="s">
        <v>49</v>
      </c>
      <c r="D46" s="10">
        <f>((12-0.05)/$D$27)*100</f>
        <v>11.95</v>
      </c>
      <c r="E46" s="9">
        <f t="shared" si="9"/>
        <v>2.4173124999999995</v>
      </c>
    </row>
    <row r="47" spans="1:19" x14ac:dyDescent="0.2">
      <c r="A47" s="21"/>
      <c r="B47" s="28">
        <v>2.4500000000000002</v>
      </c>
      <c r="C47" s="1" t="s">
        <v>50</v>
      </c>
      <c r="D47" s="10">
        <f>((13-0.05)/$D$27)*100</f>
        <v>12.950000000000001</v>
      </c>
      <c r="E47" s="9">
        <f t="shared" si="9"/>
        <v>2.4210624999999997</v>
      </c>
    </row>
    <row r="48" spans="1:19" x14ac:dyDescent="0.2">
      <c r="A48" s="21"/>
      <c r="B48" s="28">
        <v>2.4500000000000002</v>
      </c>
      <c r="C48" s="1" t="s">
        <v>51</v>
      </c>
      <c r="D48" s="10">
        <f>((14-0.05)/$D$27)*100</f>
        <v>13.95</v>
      </c>
      <c r="E48" s="9">
        <f t="shared" si="9"/>
        <v>2.4248124999999994</v>
      </c>
    </row>
    <row r="49" spans="1:5" x14ac:dyDescent="0.2">
      <c r="A49" s="21"/>
      <c r="B49" s="28">
        <v>2.4500000000000002</v>
      </c>
      <c r="C49" s="1" t="s">
        <v>52</v>
      </c>
      <c r="D49" s="10">
        <f>((15-0.05)/$D$27)*100</f>
        <v>14.95</v>
      </c>
      <c r="E49" s="9">
        <f t="shared" si="9"/>
        <v>2.4285624999999995</v>
      </c>
    </row>
    <row r="50" spans="1:5" x14ac:dyDescent="0.2">
      <c r="A50" s="21"/>
      <c r="B50" s="28">
        <v>2.46</v>
      </c>
      <c r="C50" s="1" t="s">
        <v>53</v>
      </c>
      <c r="D50" s="10">
        <f>((16-0.05)/$D$27)*100</f>
        <v>15.950000000000001</v>
      </c>
      <c r="E50" s="9">
        <f t="shared" si="9"/>
        <v>2.4323124999999997</v>
      </c>
    </row>
    <row r="51" spans="1:5" x14ac:dyDescent="0.2">
      <c r="A51" s="21"/>
      <c r="B51" s="28">
        <v>2.46</v>
      </c>
      <c r="C51" s="1" t="s">
        <v>54</v>
      </c>
      <c r="D51" s="10">
        <f>((17-0.05)/$D$27)*100</f>
        <v>16.95</v>
      </c>
      <c r="E51" s="9">
        <f t="shared" si="9"/>
        <v>2.4360624999999994</v>
      </c>
    </row>
    <row r="52" spans="1:5" x14ac:dyDescent="0.2">
      <c r="A52" s="21"/>
      <c r="B52" s="28">
        <v>2.46</v>
      </c>
      <c r="C52" s="1" t="s">
        <v>55</v>
      </c>
      <c r="D52" s="10">
        <f>((18-0.05)/$D$27)*100</f>
        <v>17.95</v>
      </c>
      <c r="E52" s="9">
        <f t="shared" si="9"/>
        <v>2.4398124999999995</v>
      </c>
    </row>
    <row r="53" spans="1:5" x14ac:dyDescent="0.2">
      <c r="A53" s="21"/>
      <c r="B53" s="28">
        <v>2.46</v>
      </c>
      <c r="C53" s="1" t="s">
        <v>56</v>
      </c>
      <c r="D53" s="10">
        <f>((19-0.05)/$D$27)*100</f>
        <v>18.95</v>
      </c>
      <c r="E53" s="9">
        <f t="shared" si="9"/>
        <v>2.4435624999999996</v>
      </c>
    </row>
    <row r="54" spans="1:5" x14ac:dyDescent="0.2">
      <c r="A54" s="21"/>
      <c r="B54" s="28">
        <v>2.4700000000000002</v>
      </c>
      <c r="C54" s="1" t="s">
        <v>57</v>
      </c>
      <c r="D54" s="10">
        <f>((20-0.05)/$D$27)*100</f>
        <v>19.95</v>
      </c>
      <c r="E54" s="9">
        <f t="shared" si="9"/>
        <v>2.4473124999999993</v>
      </c>
    </row>
    <row r="55" spans="1:5" x14ac:dyDescent="0.2">
      <c r="A55" s="21"/>
      <c r="B55" s="28">
        <v>2.4700000000000002</v>
      </c>
      <c r="C55" s="1" t="s">
        <v>58</v>
      </c>
      <c r="D55" s="10">
        <f>((21-0.05)/$D$27)*100</f>
        <v>20.95</v>
      </c>
      <c r="E55" s="9">
        <f t="shared" si="9"/>
        <v>2.4510624999999995</v>
      </c>
    </row>
    <row r="56" spans="1:5" x14ac:dyDescent="0.2">
      <c r="A56" s="21"/>
      <c r="B56" s="28">
        <v>2.4700000000000002</v>
      </c>
      <c r="C56" s="1" t="s">
        <v>59</v>
      </c>
      <c r="D56" s="10">
        <f>((22-0.05)/$D$27)*100</f>
        <v>21.95</v>
      </c>
      <c r="E56" s="9">
        <f t="shared" si="9"/>
        <v>2.4548124999999996</v>
      </c>
    </row>
    <row r="57" spans="1:5" x14ac:dyDescent="0.2">
      <c r="A57" s="21"/>
      <c r="B57" s="28">
        <v>2.4700000000000002</v>
      </c>
      <c r="C57" s="1" t="s">
        <v>60</v>
      </c>
      <c r="D57" s="10">
        <f>((23-0.05)/$D$27)*100</f>
        <v>22.95</v>
      </c>
      <c r="E57" s="9">
        <f t="shared" si="9"/>
        <v>2.4585624999999993</v>
      </c>
    </row>
    <row r="58" spans="1:5" x14ac:dyDescent="0.2">
      <c r="A58" s="21"/>
      <c r="B58" s="28">
        <v>2.4700000000000002</v>
      </c>
      <c r="C58" s="1" t="s">
        <v>61</v>
      </c>
      <c r="D58" s="10">
        <f>((24-0.05)/$D$27)*100</f>
        <v>23.95</v>
      </c>
      <c r="E58" s="9">
        <f t="shared" si="9"/>
        <v>2.4623124999999995</v>
      </c>
    </row>
    <row r="59" spans="1:5" x14ac:dyDescent="0.2">
      <c r="A59" s="21"/>
      <c r="B59" s="28">
        <v>2.48</v>
      </c>
      <c r="C59" s="1" t="s">
        <v>62</v>
      </c>
      <c r="D59" s="10">
        <f>((25-0.05)/$D$27)*100</f>
        <v>24.95</v>
      </c>
      <c r="E59" s="9">
        <f t="shared" si="9"/>
        <v>2.4660624999999996</v>
      </c>
    </row>
    <row r="60" spans="1:5" x14ac:dyDescent="0.2">
      <c r="A60" s="21"/>
      <c r="B60" s="28">
        <v>2.48</v>
      </c>
      <c r="C60" s="1" t="s">
        <v>63</v>
      </c>
      <c r="D60" s="10">
        <f>((26-0.05)/$D$27)*100</f>
        <v>25.95</v>
      </c>
      <c r="E60" s="9">
        <f t="shared" si="9"/>
        <v>2.4698124999999993</v>
      </c>
    </row>
    <row r="61" spans="1:5" x14ac:dyDescent="0.2">
      <c r="A61" s="21"/>
      <c r="B61" s="28">
        <v>2.48</v>
      </c>
      <c r="C61" s="1" t="s">
        <v>64</v>
      </c>
      <c r="D61" s="10">
        <f>((27-0.05)/$D$27)*100</f>
        <v>26.950000000000003</v>
      </c>
      <c r="E61" s="9">
        <f t="shared" si="9"/>
        <v>2.4735624999999994</v>
      </c>
    </row>
    <row r="62" spans="1:5" x14ac:dyDescent="0.2">
      <c r="A62" s="21"/>
      <c r="B62" s="28">
        <v>2.48</v>
      </c>
      <c r="C62" s="1" t="s">
        <v>65</v>
      </c>
      <c r="D62" s="10">
        <f>((28-0.05)/$D$27)*100</f>
        <v>27.949999999999996</v>
      </c>
      <c r="E62" s="9">
        <f t="shared" si="9"/>
        <v>2.4773124999999996</v>
      </c>
    </row>
    <row r="63" spans="1:5" x14ac:dyDescent="0.2">
      <c r="A63" s="21"/>
      <c r="B63" s="28">
        <v>2.48</v>
      </c>
      <c r="C63" s="1" t="s">
        <v>66</v>
      </c>
      <c r="D63" s="10">
        <f>((29-0.05)/$D$27)*100</f>
        <v>28.95</v>
      </c>
      <c r="E63" s="9">
        <f t="shared" si="9"/>
        <v>2.4810624999999993</v>
      </c>
    </row>
    <row r="64" spans="1:5" x14ac:dyDescent="0.2">
      <c r="A64" s="21"/>
      <c r="B64" s="28">
        <v>2.4900000000000002</v>
      </c>
      <c r="C64" s="1" t="s">
        <v>67</v>
      </c>
      <c r="D64" s="10">
        <f>((30-0.05)/$D$27)*100</f>
        <v>29.95</v>
      </c>
      <c r="E64" s="9">
        <f t="shared" si="9"/>
        <v>2.4848124999999994</v>
      </c>
    </row>
    <row r="65" spans="1:5" x14ac:dyDescent="0.2">
      <c r="A65" s="21"/>
      <c r="B65" s="28">
        <v>2.4900000000000002</v>
      </c>
      <c r="C65" s="1" t="s">
        <v>68</v>
      </c>
      <c r="D65" s="10">
        <f>((31-0.05)/$D$27)*100</f>
        <v>30.95</v>
      </c>
      <c r="E65" s="9">
        <f t="shared" si="9"/>
        <v>2.4885624999999996</v>
      </c>
    </row>
    <row r="66" spans="1:5" x14ac:dyDescent="0.2">
      <c r="A66" s="21"/>
      <c r="B66" s="28">
        <v>2.4900000000000002</v>
      </c>
      <c r="C66" s="1" t="s">
        <v>69</v>
      </c>
      <c r="D66" s="10">
        <f>((32-0.05)/$D$27)*100</f>
        <v>31.95</v>
      </c>
      <c r="E66" s="9">
        <f t="shared" si="9"/>
        <v>2.4923124999999993</v>
      </c>
    </row>
    <row r="67" spans="1:5" x14ac:dyDescent="0.2">
      <c r="A67" s="21"/>
      <c r="B67" s="28">
        <v>2.5</v>
      </c>
      <c r="C67" s="1" t="s">
        <v>70</v>
      </c>
      <c r="D67" s="10">
        <f>((33-0.05)/$D$27)*100</f>
        <v>32.950000000000003</v>
      </c>
      <c r="E67" s="9">
        <f>$M$21+($N$21-$M$21)*((D67-$Q$20)/($Q$21-$Q$20))</f>
        <v>2.496157954545454</v>
      </c>
    </row>
    <row r="68" spans="1:5" x14ac:dyDescent="0.2">
      <c r="A68" s="21"/>
      <c r="B68" s="28">
        <v>2.5</v>
      </c>
      <c r="C68" s="1" t="s">
        <v>71</v>
      </c>
      <c r="D68" s="10">
        <f>((34-0.05)/$D$27)*100</f>
        <v>33.950000000000003</v>
      </c>
      <c r="E68" s="9">
        <f t="shared" ref="E68:E121" si="10">$M$21+($N$21-$M$21)*((D68-$Q$20)/($Q$21-$Q$20))</f>
        <v>2.4979988636363633</v>
      </c>
    </row>
    <row r="69" spans="1:5" x14ac:dyDescent="0.2">
      <c r="A69" s="21"/>
      <c r="B69" s="28">
        <v>2.5</v>
      </c>
      <c r="C69" s="1" t="s">
        <v>72</v>
      </c>
      <c r="D69" s="10">
        <f>((35-0.05)/$D$27)*100</f>
        <v>34.950000000000003</v>
      </c>
      <c r="E69" s="9">
        <f t="shared" si="10"/>
        <v>2.4998397727272721</v>
      </c>
    </row>
    <row r="70" spans="1:5" x14ac:dyDescent="0.2">
      <c r="A70" s="21"/>
      <c r="B70" s="28">
        <v>2.5</v>
      </c>
      <c r="C70" s="1" t="s">
        <v>73</v>
      </c>
      <c r="D70" s="10">
        <f>((36-0.05)/$D$27)*100</f>
        <v>35.950000000000003</v>
      </c>
      <c r="E70" s="9">
        <f t="shared" si="10"/>
        <v>2.5016806818181814</v>
      </c>
    </row>
    <row r="71" spans="1:5" x14ac:dyDescent="0.2">
      <c r="A71" s="21"/>
      <c r="B71" s="28">
        <v>2.5</v>
      </c>
      <c r="C71" s="1" t="s">
        <v>74</v>
      </c>
      <c r="D71" s="10">
        <f>((37-0.05)/$D$27)*100</f>
        <v>36.950000000000003</v>
      </c>
      <c r="E71" s="9">
        <f t="shared" si="10"/>
        <v>2.5035215909090902</v>
      </c>
    </row>
    <row r="72" spans="1:5" x14ac:dyDescent="0.2">
      <c r="A72" s="21"/>
      <c r="B72" s="28">
        <v>2.5</v>
      </c>
      <c r="C72" s="1" t="s">
        <v>75</v>
      </c>
      <c r="D72" s="10">
        <f>((38-0.05)/$D$27)*100</f>
        <v>37.950000000000003</v>
      </c>
      <c r="E72" s="9">
        <f t="shared" si="10"/>
        <v>2.5053624999999995</v>
      </c>
    </row>
    <row r="73" spans="1:5" x14ac:dyDescent="0.2">
      <c r="A73" s="21"/>
      <c r="B73" s="28">
        <v>2.5</v>
      </c>
      <c r="C73" s="1" t="s">
        <v>76</v>
      </c>
      <c r="D73" s="10">
        <f>((39-0.05)/$D$27)*100</f>
        <v>38.950000000000003</v>
      </c>
      <c r="E73" s="9">
        <f t="shared" si="10"/>
        <v>2.5072034090909083</v>
      </c>
    </row>
    <row r="74" spans="1:5" x14ac:dyDescent="0.2">
      <c r="A74" s="21"/>
      <c r="B74" s="28">
        <v>2.5099999999999998</v>
      </c>
      <c r="C74" s="1" t="s">
        <v>77</v>
      </c>
      <c r="D74" s="10">
        <f>((40-0.05)/$D$27)*100</f>
        <v>39.950000000000003</v>
      </c>
      <c r="E74" s="9">
        <f t="shared" si="10"/>
        <v>2.5090443181818176</v>
      </c>
    </row>
    <row r="75" spans="1:5" x14ac:dyDescent="0.2">
      <c r="A75" s="21"/>
      <c r="B75" s="28">
        <v>2.5099999999999998</v>
      </c>
      <c r="C75" s="1" t="s">
        <v>78</v>
      </c>
      <c r="D75" s="10">
        <f>((41-0.05)/$D$27)*100</f>
        <v>40.950000000000003</v>
      </c>
      <c r="E75" s="9">
        <f t="shared" si="10"/>
        <v>2.5108852272727264</v>
      </c>
    </row>
    <row r="76" spans="1:5" x14ac:dyDescent="0.2">
      <c r="A76" s="21"/>
      <c r="B76" s="28">
        <v>2.5099999999999998</v>
      </c>
      <c r="C76" s="1" t="s">
        <v>79</v>
      </c>
      <c r="D76" s="10">
        <f>((42-0.05)/$D$27)*100</f>
        <v>41.95</v>
      </c>
      <c r="E76" s="9">
        <f t="shared" si="10"/>
        <v>2.5127261363636357</v>
      </c>
    </row>
    <row r="77" spans="1:5" x14ac:dyDescent="0.2">
      <c r="A77" s="21"/>
      <c r="B77" s="28">
        <v>2.5299999999999998</v>
      </c>
      <c r="C77" s="1" t="s">
        <v>80</v>
      </c>
      <c r="D77" s="10">
        <f>((43-0.05)/$D$27)*100</f>
        <v>42.95</v>
      </c>
      <c r="E77" s="9">
        <f t="shared" si="10"/>
        <v>2.514567045454545</v>
      </c>
    </row>
    <row r="78" spans="1:5" x14ac:dyDescent="0.2">
      <c r="A78" s="21"/>
      <c r="B78" s="28">
        <v>2.5299999999999998</v>
      </c>
      <c r="C78" s="1" t="s">
        <v>81</v>
      </c>
      <c r="D78" s="10">
        <f>((44-0.05)/$D$27)*100</f>
        <v>43.95</v>
      </c>
      <c r="E78" s="9">
        <f t="shared" si="10"/>
        <v>2.5164079545454539</v>
      </c>
    </row>
    <row r="79" spans="1:5" x14ac:dyDescent="0.2">
      <c r="A79" s="21"/>
      <c r="B79" s="28">
        <v>2.5299999999999998</v>
      </c>
      <c r="C79" s="1" t="s">
        <v>82</v>
      </c>
      <c r="D79" s="10">
        <f>((45-0.05)/$D$27)*100</f>
        <v>44.95</v>
      </c>
      <c r="E79" s="9">
        <f t="shared" si="10"/>
        <v>2.5182488636363631</v>
      </c>
    </row>
    <row r="80" spans="1:5" x14ac:dyDescent="0.2">
      <c r="A80" s="21"/>
      <c r="B80" s="28">
        <v>2.54</v>
      </c>
      <c r="C80" s="1" t="s">
        <v>83</v>
      </c>
      <c r="D80" s="10">
        <f>((46-0.05)/$D$27)*100</f>
        <v>45.95</v>
      </c>
      <c r="E80" s="9">
        <f t="shared" si="10"/>
        <v>2.520089772727272</v>
      </c>
    </row>
    <row r="81" spans="1:5" x14ac:dyDescent="0.2">
      <c r="A81" s="21"/>
      <c r="B81" s="28">
        <v>2.54</v>
      </c>
      <c r="C81" s="1" t="s">
        <v>84</v>
      </c>
      <c r="D81" s="10">
        <f>((47-0.05)/$D$27)*100</f>
        <v>46.95</v>
      </c>
      <c r="E81" s="9">
        <f t="shared" si="10"/>
        <v>2.5219306818181813</v>
      </c>
    </row>
    <row r="82" spans="1:5" x14ac:dyDescent="0.2">
      <c r="A82" s="21"/>
      <c r="B82" s="28">
        <v>2.54</v>
      </c>
      <c r="C82" s="1" t="s">
        <v>85</v>
      </c>
      <c r="D82" s="10">
        <f>((48-0.05)/$D$27)*100</f>
        <v>47.95</v>
      </c>
      <c r="E82" s="9">
        <f t="shared" si="10"/>
        <v>2.5237715909090901</v>
      </c>
    </row>
    <row r="83" spans="1:5" x14ac:dyDescent="0.2">
      <c r="A83" s="21"/>
      <c r="B83" s="28">
        <v>2.54</v>
      </c>
      <c r="C83" s="1" t="s">
        <v>86</v>
      </c>
      <c r="D83" s="10">
        <f>((49-0.05)/$D$27)*100</f>
        <v>48.95</v>
      </c>
      <c r="E83" s="9">
        <f t="shared" si="10"/>
        <v>2.5256124999999994</v>
      </c>
    </row>
    <row r="84" spans="1:5" x14ac:dyDescent="0.2">
      <c r="A84" s="21"/>
      <c r="B84" s="28">
        <v>2.54</v>
      </c>
      <c r="C84" s="1" t="s">
        <v>87</v>
      </c>
      <c r="D84" s="10">
        <f>((50-0.05)/$D$27)*100</f>
        <v>49.95</v>
      </c>
      <c r="E84" s="9">
        <f t="shared" si="10"/>
        <v>2.5274534090909087</v>
      </c>
    </row>
    <row r="85" spans="1:5" x14ac:dyDescent="0.2">
      <c r="A85" s="21"/>
      <c r="B85" s="28">
        <v>2.54</v>
      </c>
      <c r="C85" s="1" t="s">
        <v>88</v>
      </c>
      <c r="D85" s="10">
        <f>((51-0.05)/$D$27)*100</f>
        <v>50.95</v>
      </c>
      <c r="E85" s="9">
        <f t="shared" si="10"/>
        <v>2.5292943181818175</v>
      </c>
    </row>
    <row r="86" spans="1:5" x14ac:dyDescent="0.2">
      <c r="A86" s="21"/>
      <c r="B86" s="28">
        <v>2.54</v>
      </c>
      <c r="C86" s="1" t="s">
        <v>89</v>
      </c>
      <c r="D86" s="10">
        <f>((52-0.05)/$D$27)*100</f>
        <v>51.95000000000001</v>
      </c>
      <c r="E86" s="9">
        <f t="shared" si="10"/>
        <v>2.5311352272727268</v>
      </c>
    </row>
    <row r="87" spans="1:5" x14ac:dyDescent="0.2">
      <c r="A87" s="21"/>
      <c r="B87" s="28">
        <v>2.54</v>
      </c>
      <c r="C87" s="1" t="s">
        <v>90</v>
      </c>
      <c r="D87" s="10">
        <f>((53-0.05)/$D$27)*100</f>
        <v>52.95000000000001</v>
      </c>
      <c r="E87" s="9">
        <f t="shared" si="10"/>
        <v>2.5329761363636356</v>
      </c>
    </row>
    <row r="88" spans="1:5" x14ac:dyDescent="0.2">
      <c r="A88" s="21"/>
      <c r="B88" s="28">
        <v>2.54</v>
      </c>
      <c r="C88" s="1" t="s">
        <v>91</v>
      </c>
      <c r="D88" s="10">
        <f>((54-0.05)/$D$27)*100</f>
        <v>53.949999999999996</v>
      </c>
      <c r="E88" s="9">
        <f t="shared" si="10"/>
        <v>2.5348170454545449</v>
      </c>
    </row>
    <row r="89" spans="1:5" x14ac:dyDescent="0.2">
      <c r="A89" s="21"/>
      <c r="B89" s="28">
        <v>2.54</v>
      </c>
      <c r="C89" s="1" t="s">
        <v>92</v>
      </c>
      <c r="D89" s="10">
        <f>((55-0.05)/$D$27)*100</f>
        <v>54.949999999999996</v>
      </c>
      <c r="E89" s="9">
        <f t="shared" si="10"/>
        <v>2.5366579545454537</v>
      </c>
    </row>
    <row r="90" spans="1:5" x14ac:dyDescent="0.2">
      <c r="A90" s="21"/>
      <c r="B90" s="28">
        <v>2.5499999999999998</v>
      </c>
      <c r="C90" s="1" t="s">
        <v>93</v>
      </c>
      <c r="D90" s="10">
        <f>((56-0.05)/$D$27)*100</f>
        <v>55.95</v>
      </c>
      <c r="E90" s="9">
        <f t="shared" si="10"/>
        <v>2.538498863636363</v>
      </c>
    </row>
    <row r="91" spans="1:5" x14ac:dyDescent="0.2">
      <c r="A91" s="21"/>
      <c r="B91" s="28">
        <v>2.5499999999999998</v>
      </c>
      <c r="C91" s="1" t="s">
        <v>94</v>
      </c>
      <c r="D91" s="10">
        <f>((57-0.05)/$D$27)*100</f>
        <v>56.95</v>
      </c>
      <c r="E91" s="9">
        <f t="shared" si="10"/>
        <v>2.5403397727272718</v>
      </c>
    </row>
    <row r="92" spans="1:5" x14ac:dyDescent="0.2">
      <c r="A92" s="21"/>
      <c r="B92" s="28">
        <v>2.5499999999999998</v>
      </c>
      <c r="C92" s="1" t="s">
        <v>95</v>
      </c>
      <c r="D92" s="10">
        <f>((58-0.05)/$D$27)*100</f>
        <v>57.95</v>
      </c>
      <c r="E92" s="9">
        <f t="shared" si="10"/>
        <v>2.5421806818181811</v>
      </c>
    </row>
    <row r="93" spans="1:5" x14ac:dyDescent="0.2">
      <c r="A93" s="21"/>
      <c r="B93" s="28">
        <v>2.5499999999999998</v>
      </c>
      <c r="C93" s="1" t="s">
        <v>96</v>
      </c>
      <c r="D93" s="10">
        <f>((59-0.05)/$D$27)*100</f>
        <v>58.95</v>
      </c>
      <c r="E93" s="9">
        <f t="shared" si="10"/>
        <v>2.5440215909090904</v>
      </c>
    </row>
    <row r="94" spans="1:5" x14ac:dyDescent="0.2">
      <c r="A94" s="21"/>
      <c r="B94" s="28">
        <v>2.5499999999999998</v>
      </c>
      <c r="C94" s="1" t="s">
        <v>97</v>
      </c>
      <c r="D94" s="10">
        <f>((60-0.05)/$D$27)*100</f>
        <v>59.95</v>
      </c>
      <c r="E94" s="9">
        <f t="shared" si="10"/>
        <v>2.5458624999999993</v>
      </c>
    </row>
    <row r="95" spans="1:5" x14ac:dyDescent="0.2">
      <c r="A95" s="21"/>
      <c r="B95" s="28">
        <v>2.5499999999999998</v>
      </c>
      <c r="C95" s="1" t="s">
        <v>98</v>
      </c>
      <c r="D95" s="10">
        <f>((61-0.05)/$D$27)*100</f>
        <v>60.95</v>
      </c>
      <c r="E95" s="9">
        <f t="shared" si="10"/>
        <v>2.5477034090909085</v>
      </c>
    </row>
    <row r="96" spans="1:5" x14ac:dyDescent="0.2">
      <c r="A96" s="21"/>
      <c r="B96" s="28">
        <v>2.5499999999999998</v>
      </c>
      <c r="C96" s="1" t="s">
        <v>99</v>
      </c>
      <c r="D96" s="10">
        <f>((62-0.05)/$D$27)*100</f>
        <v>61.95</v>
      </c>
      <c r="E96" s="9">
        <f t="shared" si="10"/>
        <v>2.5495443181818174</v>
      </c>
    </row>
    <row r="97" spans="1:5" x14ac:dyDescent="0.2">
      <c r="A97" s="21"/>
      <c r="B97" s="28">
        <v>2.5499999999999998</v>
      </c>
      <c r="C97" s="1" t="s">
        <v>100</v>
      </c>
      <c r="D97" s="10">
        <f>((63-0.05)/$D$27)*100</f>
        <v>62.95</v>
      </c>
      <c r="E97" s="9">
        <f t="shared" si="10"/>
        <v>2.5513852272727267</v>
      </c>
    </row>
    <row r="98" spans="1:5" x14ac:dyDescent="0.2">
      <c r="A98" s="21"/>
      <c r="B98" s="28">
        <v>2.5499999999999998</v>
      </c>
      <c r="C98" s="1" t="s">
        <v>101</v>
      </c>
      <c r="D98" s="10">
        <f>((64-0.05)/$D$27)*100</f>
        <v>63.95000000000001</v>
      </c>
      <c r="E98" s="9">
        <f t="shared" si="10"/>
        <v>2.5532261363636355</v>
      </c>
    </row>
    <row r="99" spans="1:5" x14ac:dyDescent="0.2">
      <c r="A99" s="21"/>
      <c r="B99" s="28">
        <v>2.56</v>
      </c>
      <c r="C99" s="1" t="s">
        <v>102</v>
      </c>
      <c r="D99" s="10">
        <f>((65-0.05)/$D$27)*100</f>
        <v>64.95</v>
      </c>
      <c r="E99" s="9">
        <f t="shared" si="10"/>
        <v>2.5550670454545448</v>
      </c>
    </row>
    <row r="100" spans="1:5" x14ac:dyDescent="0.2">
      <c r="A100" s="21"/>
      <c r="B100" s="28">
        <v>2.56</v>
      </c>
      <c r="C100" s="1" t="s">
        <v>103</v>
      </c>
      <c r="D100" s="10">
        <f>((66-0.05)/$D$27)*100</f>
        <v>65.95</v>
      </c>
      <c r="E100" s="9">
        <f t="shared" si="10"/>
        <v>2.5569079545454541</v>
      </c>
    </row>
    <row r="101" spans="1:5" x14ac:dyDescent="0.2">
      <c r="A101" s="21"/>
      <c r="B101" s="28">
        <v>2.56</v>
      </c>
      <c r="C101" s="1" t="s">
        <v>104</v>
      </c>
      <c r="D101" s="10">
        <f>((67-0.05)/$D$27)*100</f>
        <v>66.95</v>
      </c>
      <c r="E101" s="9">
        <f t="shared" si="10"/>
        <v>2.5587488636363629</v>
      </c>
    </row>
    <row r="102" spans="1:5" x14ac:dyDescent="0.2">
      <c r="A102" s="21"/>
      <c r="B102" s="28">
        <v>2.56</v>
      </c>
      <c r="C102" s="1" t="s">
        <v>105</v>
      </c>
      <c r="D102" s="10">
        <f>((68-0.05)/$D$27)*100</f>
        <v>67.95</v>
      </c>
      <c r="E102" s="9">
        <f t="shared" si="10"/>
        <v>2.5605897727272722</v>
      </c>
    </row>
    <row r="103" spans="1:5" x14ac:dyDescent="0.2">
      <c r="A103" s="21"/>
      <c r="B103" s="28">
        <v>2.56</v>
      </c>
      <c r="C103" s="1" t="s">
        <v>106</v>
      </c>
      <c r="D103" s="10">
        <f>((69-0.05)/$D$27)*100</f>
        <v>68.95</v>
      </c>
      <c r="E103" s="9">
        <f t="shared" si="10"/>
        <v>2.562430681818181</v>
      </c>
    </row>
    <row r="104" spans="1:5" x14ac:dyDescent="0.2">
      <c r="A104" s="21"/>
      <c r="B104" s="28">
        <v>2.56</v>
      </c>
      <c r="C104" s="1" t="s">
        <v>107</v>
      </c>
      <c r="D104" s="10">
        <f>((70-0.05)/$D$27)*100</f>
        <v>69.95</v>
      </c>
      <c r="E104" s="9">
        <f t="shared" si="10"/>
        <v>2.5642715909090903</v>
      </c>
    </row>
    <row r="105" spans="1:5" x14ac:dyDescent="0.2">
      <c r="A105" s="21"/>
      <c r="B105" s="28">
        <v>2.56</v>
      </c>
      <c r="C105" s="1" t="s">
        <v>108</v>
      </c>
      <c r="D105" s="10">
        <f>((71-0.05)/$D$27)*100</f>
        <v>70.95</v>
      </c>
      <c r="E105" s="9">
        <f t="shared" si="10"/>
        <v>2.5661124999999991</v>
      </c>
    </row>
    <row r="106" spans="1:5" x14ac:dyDescent="0.2">
      <c r="A106" s="21"/>
      <c r="B106" s="28">
        <v>2.56</v>
      </c>
      <c r="C106" s="1" t="s">
        <v>109</v>
      </c>
      <c r="D106" s="10">
        <f>((72-0.05)/$D$27)*100</f>
        <v>71.95</v>
      </c>
      <c r="E106" s="9">
        <f t="shared" si="10"/>
        <v>2.5679534090909084</v>
      </c>
    </row>
    <row r="107" spans="1:5" x14ac:dyDescent="0.2">
      <c r="A107" s="21"/>
      <c r="B107" s="28">
        <v>2.57</v>
      </c>
      <c r="C107" s="1" t="s">
        <v>110</v>
      </c>
      <c r="D107" s="10">
        <f>((73-0.05)/$D$27)*100</f>
        <v>72.95</v>
      </c>
      <c r="E107" s="9">
        <f t="shared" si="10"/>
        <v>2.5697943181818177</v>
      </c>
    </row>
    <row r="108" spans="1:5" x14ac:dyDescent="0.2">
      <c r="A108" s="21"/>
      <c r="B108" s="28">
        <v>2.57</v>
      </c>
      <c r="C108" s="1" t="s">
        <v>111</v>
      </c>
      <c r="D108" s="10">
        <f>((74-0.05)/$D$27)*100</f>
        <v>73.95</v>
      </c>
      <c r="E108" s="9">
        <f t="shared" si="10"/>
        <v>2.5716352272727265</v>
      </c>
    </row>
    <row r="109" spans="1:5" x14ac:dyDescent="0.2">
      <c r="A109" s="21"/>
      <c r="B109" s="28">
        <v>2.57</v>
      </c>
      <c r="C109" s="1" t="s">
        <v>112</v>
      </c>
      <c r="D109" s="10">
        <f>((75-0.05)/$D$27)*100</f>
        <v>74.95</v>
      </c>
      <c r="E109" s="9">
        <f t="shared" si="10"/>
        <v>2.5734761363636358</v>
      </c>
    </row>
    <row r="110" spans="1:5" x14ac:dyDescent="0.2">
      <c r="A110" s="21"/>
      <c r="B110" s="28">
        <v>2.57</v>
      </c>
      <c r="C110" s="1" t="s">
        <v>113</v>
      </c>
      <c r="D110" s="10">
        <f>((76-0.05)/$D$27)*100</f>
        <v>75.95</v>
      </c>
      <c r="E110" s="9">
        <f t="shared" si="10"/>
        <v>2.5753170454545447</v>
      </c>
    </row>
    <row r="111" spans="1:5" x14ac:dyDescent="0.2">
      <c r="A111" s="21"/>
      <c r="B111" s="28">
        <v>2.57</v>
      </c>
      <c r="C111" s="1" t="s">
        <v>114</v>
      </c>
      <c r="D111" s="10">
        <f>((77-0.05)/$D$27)*100</f>
        <v>76.95</v>
      </c>
      <c r="E111" s="9">
        <f t="shared" si="10"/>
        <v>2.5771579545454539</v>
      </c>
    </row>
    <row r="112" spans="1:5" x14ac:dyDescent="0.2">
      <c r="A112" s="21"/>
      <c r="B112" s="28">
        <v>2.57</v>
      </c>
      <c r="C112" s="1" t="s">
        <v>115</v>
      </c>
      <c r="D112" s="10">
        <f>((78-0.05)/$D$27)*100</f>
        <v>77.95</v>
      </c>
      <c r="E112" s="9">
        <f t="shared" si="10"/>
        <v>2.5789988636363628</v>
      </c>
    </row>
    <row r="113" spans="1:5" x14ac:dyDescent="0.2">
      <c r="A113" s="21"/>
      <c r="B113" s="28">
        <v>2.57</v>
      </c>
      <c r="C113" s="1" t="s">
        <v>116</v>
      </c>
      <c r="D113" s="10">
        <f>((79-0.05)/$D$27)*100</f>
        <v>78.95</v>
      </c>
      <c r="E113" s="9">
        <f t="shared" si="10"/>
        <v>2.5808397727272721</v>
      </c>
    </row>
    <row r="114" spans="1:5" x14ac:dyDescent="0.2">
      <c r="A114" s="21"/>
      <c r="B114" s="28">
        <v>2.58</v>
      </c>
      <c r="C114" s="1" t="s">
        <v>117</v>
      </c>
      <c r="D114" s="10">
        <f>((80-0.05)/$D$27)*100</f>
        <v>79.95</v>
      </c>
      <c r="E114" s="9">
        <f t="shared" si="10"/>
        <v>2.5826806818181809</v>
      </c>
    </row>
    <row r="115" spans="1:5" x14ac:dyDescent="0.2">
      <c r="A115" s="21"/>
      <c r="B115" s="28">
        <v>2.58</v>
      </c>
      <c r="C115" s="1" t="s">
        <v>118</v>
      </c>
      <c r="D115" s="10">
        <f>((81-0.05)/$D$27)*100</f>
        <v>80.95</v>
      </c>
      <c r="E115" s="9">
        <f t="shared" si="10"/>
        <v>2.5845215909090902</v>
      </c>
    </row>
    <row r="116" spans="1:5" x14ac:dyDescent="0.2">
      <c r="A116" s="21"/>
      <c r="B116" s="28">
        <v>2.58</v>
      </c>
      <c r="C116" s="1" t="s">
        <v>119</v>
      </c>
      <c r="D116" s="10">
        <f>((82-0.05)/$D$27)*100</f>
        <v>81.95</v>
      </c>
      <c r="E116" s="9">
        <f t="shared" si="10"/>
        <v>2.5863624999999995</v>
      </c>
    </row>
    <row r="117" spans="1:5" x14ac:dyDescent="0.2">
      <c r="A117" s="21"/>
      <c r="B117" s="28">
        <v>2.58</v>
      </c>
      <c r="C117" s="1" t="s">
        <v>120</v>
      </c>
      <c r="D117" s="10">
        <f>((83-0.05)/$D$27)*100</f>
        <v>82.95</v>
      </c>
      <c r="E117" s="9">
        <f t="shared" si="10"/>
        <v>2.5882034090909083</v>
      </c>
    </row>
    <row r="118" spans="1:5" x14ac:dyDescent="0.2">
      <c r="A118" s="21"/>
      <c r="B118" s="28">
        <v>2.58</v>
      </c>
      <c r="C118" s="1" t="s">
        <v>121</v>
      </c>
      <c r="D118" s="10">
        <f>((84-0.05)/$D$27)*100</f>
        <v>83.95</v>
      </c>
      <c r="E118" s="9">
        <f t="shared" si="10"/>
        <v>2.5900443181818176</v>
      </c>
    </row>
    <row r="119" spans="1:5" x14ac:dyDescent="0.2">
      <c r="A119" s="21"/>
      <c r="B119" s="28">
        <v>2.59</v>
      </c>
      <c r="C119" s="1" t="s">
        <v>122</v>
      </c>
      <c r="D119" s="10">
        <f>((85-0.05)/$D$27)*100</f>
        <v>84.95</v>
      </c>
      <c r="E119" s="9">
        <f t="shared" si="10"/>
        <v>2.5918852272727264</v>
      </c>
    </row>
    <row r="120" spans="1:5" x14ac:dyDescent="0.2">
      <c r="A120" s="21"/>
      <c r="B120" s="28">
        <v>2.59</v>
      </c>
      <c r="C120" s="1" t="s">
        <v>123</v>
      </c>
      <c r="D120" s="10">
        <f>((86-0.05)/$D$27)*100</f>
        <v>85.95</v>
      </c>
      <c r="E120" s="9">
        <f t="shared" si="10"/>
        <v>2.5937261363636357</v>
      </c>
    </row>
    <row r="121" spans="1:5" x14ac:dyDescent="0.2">
      <c r="A121" s="21"/>
      <c r="B121" s="28">
        <v>2.59</v>
      </c>
      <c r="C121" s="1" t="s">
        <v>124</v>
      </c>
      <c r="D121" s="10">
        <f>((87-0.05)/$D$27)*100</f>
        <v>86.95</v>
      </c>
      <c r="E121" s="9">
        <f t="shared" si="10"/>
        <v>2.5955670454545445</v>
      </c>
    </row>
    <row r="122" spans="1:5" x14ac:dyDescent="0.2">
      <c r="A122" s="21"/>
      <c r="B122" s="28">
        <v>2.6</v>
      </c>
      <c r="C122" s="1" t="s">
        <v>125</v>
      </c>
      <c r="D122" s="10">
        <f>((88-0.05)/$D$27)*100</f>
        <v>87.95</v>
      </c>
      <c r="E122" s="31">
        <f>$M$22+($N$22-$M$22)*((D122-$Q$21)/($Q$22-$Q$21))</f>
        <v>2.5968671874999991</v>
      </c>
    </row>
    <row r="123" spans="1:5" x14ac:dyDescent="0.2">
      <c r="A123" s="21"/>
      <c r="B123" s="28">
        <v>2.6</v>
      </c>
      <c r="C123" s="1" t="s">
        <v>126</v>
      </c>
      <c r="D123" s="10">
        <f>((89-0.05)/$D$27)*100</f>
        <v>88.95</v>
      </c>
      <c r="E123" s="31">
        <f t="shared" ref="E123:E129" si="11">$M$22+($N$22-$M$22)*((D123-$Q$21)/($Q$22-$Q$21))</f>
        <v>2.6095234374999992</v>
      </c>
    </row>
    <row r="124" spans="1:5" x14ac:dyDescent="0.2">
      <c r="A124" s="21"/>
      <c r="B124" s="28">
        <v>2.6</v>
      </c>
      <c r="C124" s="1" t="s">
        <v>127</v>
      </c>
      <c r="D124" s="10">
        <f>((90-0.05)/$D$27)*100</f>
        <v>89.95</v>
      </c>
      <c r="E124" s="31">
        <f t="shared" si="11"/>
        <v>2.6221796874999992</v>
      </c>
    </row>
    <row r="125" spans="1:5" x14ac:dyDescent="0.2">
      <c r="A125" s="21"/>
      <c r="B125" s="28">
        <v>2.6</v>
      </c>
      <c r="C125" s="1" t="s">
        <v>128</v>
      </c>
      <c r="D125" s="10">
        <f>((91-0.05)/$D$27)*100</f>
        <v>90.95</v>
      </c>
      <c r="E125" s="31">
        <f t="shared" si="11"/>
        <v>2.6348359374999992</v>
      </c>
    </row>
    <row r="126" spans="1:5" x14ac:dyDescent="0.2">
      <c r="A126" s="21"/>
      <c r="B126" s="28">
        <v>2.6</v>
      </c>
      <c r="C126" s="1" t="s">
        <v>129</v>
      </c>
      <c r="D126" s="10">
        <f>((92-0.05)/$D$27)*100</f>
        <v>91.95</v>
      </c>
      <c r="E126" s="31">
        <f t="shared" si="11"/>
        <v>2.6474921874999993</v>
      </c>
    </row>
    <row r="127" spans="1:5" x14ac:dyDescent="0.2">
      <c r="A127" s="21"/>
      <c r="B127" s="28">
        <v>2.61</v>
      </c>
      <c r="C127" s="1" t="s">
        <v>130</v>
      </c>
      <c r="D127" s="10">
        <f>((93-0.05)/$D$27)*100</f>
        <v>92.95</v>
      </c>
      <c r="E127" s="31">
        <f t="shared" si="11"/>
        <v>2.6601484374999993</v>
      </c>
    </row>
    <row r="128" spans="1:5" x14ac:dyDescent="0.2">
      <c r="A128" s="21"/>
      <c r="B128" s="28">
        <v>2.64</v>
      </c>
      <c r="C128" s="1" t="s">
        <v>131</v>
      </c>
      <c r="D128" s="10">
        <f>((94-0.05)/$D$27)*100</f>
        <v>93.95</v>
      </c>
      <c r="E128" s="31">
        <f t="shared" si="11"/>
        <v>2.6728046874999993</v>
      </c>
    </row>
    <row r="129" spans="1:5" x14ac:dyDescent="0.2">
      <c r="A129" s="21"/>
      <c r="B129" s="28">
        <v>2.66</v>
      </c>
      <c r="C129" s="1" t="s">
        <v>132</v>
      </c>
      <c r="D129" s="10">
        <f>((95-0.05)/$D$27)*100</f>
        <v>94.95</v>
      </c>
      <c r="E129" s="31">
        <f t="shared" si="11"/>
        <v>2.6854609374999994</v>
      </c>
    </row>
    <row r="130" spans="1:5" x14ac:dyDescent="0.2">
      <c r="A130" s="21"/>
      <c r="B130" s="28">
        <v>2.7</v>
      </c>
      <c r="C130" s="1" t="s">
        <v>133</v>
      </c>
      <c r="D130" s="10">
        <f>((96-0.05)/$D$27)*100</f>
        <v>95.95</v>
      </c>
      <c r="E130" s="31">
        <f>$M$22+($N$22-$M$22)*((D130-$Q$21)/($Q$22-$Q$21))</f>
        <v>2.698117187499999</v>
      </c>
    </row>
    <row r="131" spans="1:5" x14ac:dyDescent="0.2">
      <c r="A131" s="21"/>
      <c r="B131" s="28">
        <v>2.71</v>
      </c>
      <c r="C131" s="1" t="s">
        <v>134</v>
      </c>
      <c r="D131" s="10">
        <f>((97-0.05)/$D$27)*100</f>
        <v>96.95</v>
      </c>
      <c r="E131" s="31">
        <f t="shared" ref="E131:E133" si="12">$M$22+($N$22-$M$22)*((D131-$Q$21)/($Q$22-$Q$21))</f>
        <v>2.710773437499999</v>
      </c>
    </row>
    <row r="132" spans="1:5" x14ac:dyDescent="0.2">
      <c r="A132" s="21"/>
      <c r="B132" s="28">
        <v>2.74</v>
      </c>
      <c r="C132" s="1" t="s">
        <v>135</v>
      </c>
      <c r="D132" s="10">
        <f>((98-0.05)/$D$27)*100</f>
        <v>97.95</v>
      </c>
      <c r="E132" s="31">
        <f t="shared" si="12"/>
        <v>2.723429687499999</v>
      </c>
    </row>
    <row r="133" spans="1:5" x14ac:dyDescent="0.2">
      <c r="A133" s="21"/>
      <c r="B133" s="28">
        <v>2.77</v>
      </c>
      <c r="C133" s="1" t="s">
        <v>136</v>
      </c>
      <c r="D133" s="10">
        <f>((99-0.05)/$D$27)*100</f>
        <v>98.95</v>
      </c>
      <c r="E133" s="31">
        <f t="shared" si="12"/>
        <v>2.7360859374999991</v>
      </c>
    </row>
    <row r="134" spans="1:5" x14ac:dyDescent="0.2">
      <c r="A134" s="21"/>
      <c r="B134" s="28">
        <v>2.8</v>
      </c>
      <c r="C134" s="1" t="s">
        <v>137</v>
      </c>
      <c r="D134" s="10">
        <f>((100-0.05)/$D$27)*100</f>
        <v>99.95</v>
      </c>
      <c r="E134" s="31">
        <f>M23+(N23-M23)*((D134-Q22)/(Q23-Q22))</f>
        <v>2.7987343749999991</v>
      </c>
    </row>
    <row r="135" spans="1:5" x14ac:dyDescent="0.2">
      <c r="B135" s="7"/>
    </row>
    <row r="136" spans="1:5" x14ac:dyDescent="0.2">
      <c r="B136" s="7"/>
    </row>
    <row r="137" spans="1:5" x14ac:dyDescent="0.2">
      <c r="B137" s="7"/>
    </row>
    <row r="138" spans="1:5" x14ac:dyDescent="0.2">
      <c r="B138" s="7"/>
      <c r="C138" s="7"/>
    </row>
    <row r="139" spans="1:5" x14ac:dyDescent="0.2">
      <c r="B139" s="7"/>
      <c r="C139" s="7"/>
    </row>
    <row r="140" spans="1:5" x14ac:dyDescent="0.2">
      <c r="B140" s="7"/>
      <c r="C140" s="7"/>
    </row>
    <row r="141" spans="1:5" x14ac:dyDescent="0.2">
      <c r="B141" s="7"/>
      <c r="C141" s="7"/>
    </row>
    <row r="142" spans="1:5" x14ac:dyDescent="0.2">
      <c r="B142" s="7"/>
      <c r="C142" s="7"/>
    </row>
    <row r="143" spans="1:5" x14ac:dyDescent="0.2">
      <c r="B143" s="7"/>
      <c r="C143" s="7"/>
    </row>
    <row r="144" spans="1:5" x14ac:dyDescent="0.2">
      <c r="B144" s="7"/>
      <c r="C144" s="7"/>
    </row>
    <row r="145" spans="2:3" x14ac:dyDescent="0.2">
      <c r="B145" s="7"/>
      <c r="C145" s="7"/>
    </row>
    <row r="146" spans="2:3" x14ac:dyDescent="0.2">
      <c r="B146" s="7"/>
      <c r="C146" s="7"/>
    </row>
    <row r="147" spans="2:3" x14ac:dyDescent="0.2">
      <c r="B147" s="7"/>
      <c r="C147" s="7"/>
    </row>
    <row r="148" spans="2:3" x14ac:dyDescent="0.2">
      <c r="B148" s="7"/>
      <c r="C148" s="7"/>
    </row>
    <row r="149" spans="2:3" x14ac:dyDescent="0.2">
      <c r="B149" s="7"/>
      <c r="C149" s="7"/>
    </row>
    <row r="150" spans="2:3" x14ac:dyDescent="0.2">
      <c r="B150" s="7"/>
      <c r="C150" s="7"/>
    </row>
    <row r="151" spans="2:3" x14ac:dyDescent="0.2">
      <c r="B151" s="7"/>
      <c r="C151" s="7"/>
    </row>
    <row r="152" spans="2:3" x14ac:dyDescent="0.2">
      <c r="B152" s="7"/>
      <c r="C152" s="7"/>
    </row>
    <row r="153" spans="2:3" x14ac:dyDescent="0.2">
      <c r="B153" s="7"/>
      <c r="C153" s="7"/>
    </row>
    <row r="154" spans="2:3" x14ac:dyDescent="0.2">
      <c r="B154" s="7"/>
      <c r="C154" s="7"/>
    </row>
    <row r="155" spans="2:3" x14ac:dyDescent="0.2">
      <c r="B155" s="7"/>
      <c r="C155" s="7"/>
    </row>
    <row r="156" spans="2:3" x14ac:dyDescent="0.2">
      <c r="B156" s="7"/>
      <c r="C156" s="7"/>
    </row>
    <row r="157" spans="2:3" x14ac:dyDescent="0.2">
      <c r="B157" s="7"/>
      <c r="C157" s="7"/>
    </row>
    <row r="158" spans="2:3" x14ac:dyDescent="0.2">
      <c r="B158" s="7"/>
      <c r="C158" s="7"/>
    </row>
    <row r="159" spans="2:3" x14ac:dyDescent="0.2">
      <c r="B159" s="7"/>
      <c r="C159" s="7"/>
    </row>
    <row r="160" spans="2:3" x14ac:dyDescent="0.2">
      <c r="B160" s="7"/>
      <c r="C160" s="7"/>
    </row>
    <row r="161" spans="2:3" x14ac:dyDescent="0.2">
      <c r="B161" s="7"/>
      <c r="C161" s="7"/>
    </row>
    <row r="162" spans="2:3" x14ac:dyDescent="0.2">
      <c r="B162" s="7"/>
      <c r="C162" s="7"/>
    </row>
    <row r="163" spans="2:3" x14ac:dyDescent="0.2">
      <c r="B163" s="7"/>
      <c r="C163" s="7"/>
    </row>
    <row r="164" spans="2:3" x14ac:dyDescent="0.2">
      <c r="B164" s="7"/>
      <c r="C164" s="7"/>
    </row>
    <row r="165" spans="2:3" x14ac:dyDescent="0.2">
      <c r="B165" s="7"/>
      <c r="C165" s="7"/>
    </row>
    <row r="166" spans="2:3" x14ac:dyDescent="0.2">
      <c r="B166" s="7"/>
      <c r="C166" s="7"/>
    </row>
    <row r="167" spans="2:3" x14ac:dyDescent="0.2">
      <c r="B167" s="7"/>
      <c r="C167" s="7"/>
    </row>
    <row r="168" spans="2:3" x14ac:dyDescent="0.2">
      <c r="B168" s="7"/>
      <c r="C168" s="7"/>
    </row>
    <row r="169" spans="2:3" x14ac:dyDescent="0.2">
      <c r="B169" s="7"/>
      <c r="C169" s="7"/>
    </row>
    <row r="170" spans="2:3" x14ac:dyDescent="0.2">
      <c r="B170" s="7"/>
      <c r="C170" s="7"/>
    </row>
    <row r="171" spans="2:3" x14ac:dyDescent="0.2">
      <c r="B171" s="7"/>
      <c r="C171" s="7"/>
    </row>
    <row r="172" spans="2:3" x14ac:dyDescent="0.2">
      <c r="B172" s="7"/>
      <c r="C172" s="7"/>
    </row>
    <row r="173" spans="2:3" x14ac:dyDescent="0.2">
      <c r="B173" s="7"/>
      <c r="C173" s="7"/>
    </row>
    <row r="174" spans="2:3" x14ac:dyDescent="0.2">
      <c r="B174" s="7"/>
      <c r="C174" s="7"/>
    </row>
    <row r="175" spans="2:3" x14ac:dyDescent="0.2">
      <c r="B175" s="7"/>
      <c r="C175" s="7"/>
    </row>
    <row r="176" spans="2:3" x14ac:dyDescent="0.2">
      <c r="B176" s="7"/>
      <c r="C176" s="7"/>
    </row>
    <row r="177" spans="2:3" x14ac:dyDescent="0.2">
      <c r="B177" s="7"/>
      <c r="C177" s="7"/>
    </row>
    <row r="178" spans="2:3" x14ac:dyDescent="0.2">
      <c r="B178" s="7"/>
      <c r="C178" s="7"/>
    </row>
    <row r="179" spans="2:3" x14ac:dyDescent="0.2">
      <c r="B179" s="7"/>
      <c r="C179" s="7"/>
    </row>
    <row r="180" spans="2:3" x14ac:dyDescent="0.2">
      <c r="B180" s="7"/>
      <c r="C180" s="7"/>
    </row>
    <row r="181" spans="2:3" x14ac:dyDescent="0.2">
      <c r="B181" s="7"/>
      <c r="C181" s="7"/>
    </row>
    <row r="182" spans="2:3" x14ac:dyDescent="0.2">
      <c r="B182" s="7"/>
      <c r="C182" s="7"/>
    </row>
    <row r="183" spans="2:3" x14ac:dyDescent="0.2">
      <c r="B183" s="7"/>
      <c r="C183" s="7"/>
    </row>
    <row r="184" spans="2:3" x14ac:dyDescent="0.2">
      <c r="B184" s="7"/>
      <c r="C184" s="7"/>
    </row>
    <row r="185" spans="2:3" x14ac:dyDescent="0.2">
      <c r="B185" s="7"/>
      <c r="C185" s="7"/>
    </row>
    <row r="186" spans="2:3" x14ac:dyDescent="0.2">
      <c r="B186" s="7"/>
      <c r="C186" s="7"/>
    </row>
    <row r="187" spans="2:3" x14ac:dyDescent="0.2">
      <c r="B187" s="7"/>
      <c r="C187" s="7"/>
    </row>
    <row r="188" spans="2:3" x14ac:dyDescent="0.2">
      <c r="B188" s="7"/>
      <c r="C188" s="7"/>
    </row>
    <row r="189" spans="2:3" x14ac:dyDescent="0.2">
      <c r="B189" s="7"/>
      <c r="C189" s="7"/>
    </row>
    <row r="190" spans="2:3" x14ac:dyDescent="0.2">
      <c r="B190" s="7"/>
      <c r="C190" s="7"/>
    </row>
    <row r="191" spans="2:3" x14ac:dyDescent="0.2">
      <c r="B191" s="7"/>
      <c r="C191" s="7"/>
    </row>
    <row r="192" spans="2:3" x14ac:dyDescent="0.2">
      <c r="B192" s="7"/>
      <c r="C192" s="7"/>
    </row>
    <row r="193" spans="2:3" x14ac:dyDescent="0.2">
      <c r="B193" s="7"/>
      <c r="C193" s="7"/>
    </row>
    <row r="194" spans="2:3" x14ac:dyDescent="0.2">
      <c r="B194" s="7"/>
      <c r="C194" s="7"/>
    </row>
    <row r="195" spans="2:3" x14ac:dyDescent="0.2">
      <c r="B195" s="7"/>
      <c r="C195" s="7"/>
    </row>
    <row r="196" spans="2:3" x14ac:dyDescent="0.2">
      <c r="B196" s="7"/>
      <c r="C196" s="7"/>
    </row>
    <row r="197" spans="2:3" x14ac:dyDescent="0.2">
      <c r="B197" s="7"/>
      <c r="C197" s="7"/>
    </row>
    <row r="198" spans="2:3" x14ac:dyDescent="0.2">
      <c r="B198" s="7"/>
      <c r="C198" s="7"/>
    </row>
    <row r="199" spans="2:3" x14ac:dyDescent="0.2">
      <c r="B199" s="7"/>
      <c r="C199" s="7"/>
    </row>
    <row r="200" spans="2:3" x14ac:dyDescent="0.2">
      <c r="B200" s="7"/>
      <c r="C200" s="7"/>
    </row>
    <row r="201" spans="2:3" x14ac:dyDescent="0.2">
      <c r="B201" s="7"/>
      <c r="C201" s="7"/>
    </row>
    <row r="202" spans="2:3" x14ac:dyDescent="0.2">
      <c r="B202" s="7"/>
      <c r="C202" s="7"/>
    </row>
    <row r="203" spans="2:3" x14ac:dyDescent="0.2">
      <c r="B203" s="7"/>
      <c r="C203" s="7"/>
    </row>
    <row r="204" spans="2:3" x14ac:dyDescent="0.2">
      <c r="B204" s="7"/>
      <c r="C204" s="7"/>
    </row>
    <row r="205" spans="2:3" x14ac:dyDescent="0.2">
      <c r="B205" s="7"/>
      <c r="C205" s="7"/>
    </row>
    <row r="206" spans="2:3" x14ac:dyDescent="0.2">
      <c r="B206" s="7"/>
      <c r="C206" s="7"/>
    </row>
    <row r="207" spans="2:3" x14ac:dyDescent="0.2">
      <c r="B207" s="7"/>
      <c r="C207" s="7"/>
    </row>
    <row r="208" spans="2:3" x14ac:dyDescent="0.2">
      <c r="B208" s="7"/>
      <c r="C208" s="7"/>
    </row>
    <row r="209" spans="2:3" x14ac:dyDescent="0.2">
      <c r="B209" s="7"/>
      <c r="C209" s="7"/>
    </row>
    <row r="210" spans="2:3" x14ac:dyDescent="0.2">
      <c r="B210" s="7"/>
      <c r="C210" s="7"/>
    </row>
    <row r="211" spans="2:3" x14ac:dyDescent="0.2">
      <c r="B211" s="7"/>
      <c r="C211" s="7"/>
    </row>
    <row r="212" spans="2:3" x14ac:dyDescent="0.2">
      <c r="B212" s="7"/>
      <c r="C212" s="7"/>
    </row>
    <row r="213" spans="2:3" x14ac:dyDescent="0.2">
      <c r="B213" s="7"/>
      <c r="C213" s="7"/>
    </row>
    <row r="214" spans="2:3" x14ac:dyDescent="0.2">
      <c r="B214" s="7"/>
      <c r="C214" s="7"/>
    </row>
    <row r="215" spans="2:3" x14ac:dyDescent="0.2">
      <c r="B215" s="7"/>
      <c r="C215" s="7"/>
    </row>
    <row r="216" spans="2:3" x14ac:dyDescent="0.2">
      <c r="B216" s="7"/>
      <c r="C216" s="7"/>
    </row>
    <row r="217" spans="2:3" x14ac:dyDescent="0.2">
      <c r="B217" s="7"/>
      <c r="C217" s="7"/>
    </row>
    <row r="218" spans="2:3" x14ac:dyDescent="0.2">
      <c r="B218" s="7"/>
      <c r="C218" s="7"/>
    </row>
    <row r="219" spans="2:3" x14ac:dyDescent="0.2">
      <c r="B219" s="7"/>
      <c r="C219" s="7"/>
    </row>
    <row r="220" spans="2:3" x14ac:dyDescent="0.2">
      <c r="B220" s="7"/>
      <c r="C220" s="7"/>
    </row>
    <row r="221" spans="2:3" x14ac:dyDescent="0.2">
      <c r="B221" s="7"/>
      <c r="C221" s="7"/>
    </row>
    <row r="222" spans="2:3" x14ac:dyDescent="0.2">
      <c r="B222" s="7"/>
      <c r="C222" s="7"/>
    </row>
    <row r="223" spans="2:3" x14ac:dyDescent="0.2">
      <c r="B223" s="7"/>
      <c r="C223" s="7"/>
    </row>
    <row r="224" spans="2:3" x14ac:dyDescent="0.2">
      <c r="B224" s="7"/>
      <c r="C224" s="7"/>
    </row>
    <row r="225" spans="2:3" x14ac:dyDescent="0.2">
      <c r="B225" s="7"/>
      <c r="C225" s="7"/>
    </row>
    <row r="226" spans="2:3" x14ac:dyDescent="0.2">
      <c r="B226" s="7"/>
      <c r="C226" s="7"/>
    </row>
    <row r="227" spans="2:3" x14ac:dyDescent="0.2">
      <c r="B227" s="7"/>
      <c r="C227" s="7"/>
    </row>
    <row r="228" spans="2:3" x14ac:dyDescent="0.2">
      <c r="B228" s="7"/>
      <c r="C228" s="7"/>
    </row>
    <row r="229" spans="2:3" x14ac:dyDescent="0.2">
      <c r="B229" s="7"/>
      <c r="C229" s="7"/>
    </row>
    <row r="230" spans="2:3" x14ac:dyDescent="0.2">
      <c r="B230" s="7"/>
      <c r="C230" s="7"/>
    </row>
    <row r="231" spans="2:3" x14ac:dyDescent="0.2">
      <c r="B231" s="7"/>
      <c r="C231" s="7"/>
    </row>
    <row r="232" spans="2:3" x14ac:dyDescent="0.2">
      <c r="B232" s="7"/>
      <c r="C232" s="7"/>
    </row>
    <row r="233" spans="2:3" x14ac:dyDescent="0.2">
      <c r="B233" s="7"/>
      <c r="C233" s="7"/>
    </row>
    <row r="234" spans="2:3" x14ac:dyDescent="0.2">
      <c r="B234" s="7"/>
      <c r="C234" s="7"/>
    </row>
    <row r="235" spans="2:3" x14ac:dyDescent="0.2">
      <c r="B235" s="7"/>
      <c r="C235" s="7"/>
    </row>
    <row r="236" spans="2:3" x14ac:dyDescent="0.2">
      <c r="B236" s="7"/>
      <c r="C236" s="7"/>
    </row>
    <row r="237" spans="2:3" x14ac:dyDescent="0.2">
      <c r="B237" s="7"/>
      <c r="C237" s="7"/>
    </row>
    <row r="238" spans="2:3" x14ac:dyDescent="0.2">
      <c r="B238" s="7"/>
      <c r="C238" s="7"/>
    </row>
    <row r="239" spans="2:3" x14ac:dyDescent="0.2">
      <c r="B239" s="7"/>
      <c r="C239" s="7"/>
    </row>
    <row r="240" spans="2:3" x14ac:dyDescent="0.2">
      <c r="B240" s="7"/>
      <c r="C240" s="7"/>
    </row>
    <row r="241" spans="2:3" x14ac:dyDescent="0.2">
      <c r="B241" s="7"/>
      <c r="C241" s="7"/>
    </row>
    <row r="242" spans="2:3" x14ac:dyDescent="0.2">
      <c r="B242" s="7"/>
      <c r="C242" s="7"/>
    </row>
    <row r="243" spans="2:3" x14ac:dyDescent="0.2">
      <c r="B243" s="7"/>
      <c r="C243" s="7"/>
    </row>
    <row r="244" spans="2:3" x14ac:dyDescent="0.2">
      <c r="B244" s="7"/>
      <c r="C244" s="7"/>
    </row>
    <row r="245" spans="2:3" x14ac:dyDescent="0.2">
      <c r="B245" s="7"/>
      <c r="C245" s="7"/>
    </row>
    <row r="246" spans="2:3" x14ac:dyDescent="0.2">
      <c r="B246" s="7"/>
      <c r="C246" s="7"/>
    </row>
    <row r="247" spans="2:3" x14ac:dyDescent="0.2">
      <c r="B247" s="7"/>
      <c r="C247" s="7"/>
    </row>
    <row r="248" spans="2:3" x14ac:dyDescent="0.2">
      <c r="B248" s="7"/>
      <c r="C248" s="7"/>
    </row>
    <row r="249" spans="2:3" x14ac:dyDescent="0.2">
      <c r="B249" s="7"/>
      <c r="C249" s="7"/>
    </row>
    <row r="250" spans="2:3" x14ac:dyDescent="0.2">
      <c r="B250" s="7"/>
      <c r="C250" s="7"/>
    </row>
    <row r="251" spans="2:3" x14ac:dyDescent="0.2">
      <c r="B251" s="7"/>
      <c r="C251" s="7"/>
    </row>
    <row r="252" spans="2:3" x14ac:dyDescent="0.2">
      <c r="B252" s="7"/>
      <c r="C252" s="7"/>
    </row>
    <row r="253" spans="2:3" x14ac:dyDescent="0.2">
      <c r="B253" s="7"/>
      <c r="C253" s="7"/>
    </row>
    <row r="254" spans="2:3" x14ac:dyDescent="0.2">
      <c r="B254" s="7"/>
      <c r="C254" s="7"/>
    </row>
    <row r="255" spans="2:3" x14ac:dyDescent="0.2">
      <c r="B255" s="7"/>
      <c r="C255" s="7"/>
    </row>
    <row r="256" spans="2:3" x14ac:dyDescent="0.2">
      <c r="B256" s="7"/>
      <c r="C256" s="7"/>
    </row>
    <row r="257" spans="2:3" x14ac:dyDescent="0.2">
      <c r="B257" s="7"/>
      <c r="C257" s="7"/>
    </row>
    <row r="258" spans="2:3" x14ac:dyDescent="0.2">
      <c r="B258" s="7"/>
      <c r="C258" s="7"/>
    </row>
    <row r="259" spans="2:3" x14ac:dyDescent="0.2">
      <c r="B259" s="7"/>
      <c r="C259" s="7"/>
    </row>
    <row r="260" spans="2:3" x14ac:dyDescent="0.2">
      <c r="B260" s="7"/>
      <c r="C260" s="7"/>
    </row>
    <row r="261" spans="2:3" x14ac:dyDescent="0.2">
      <c r="B261" s="7"/>
      <c r="C261" s="7"/>
    </row>
    <row r="262" spans="2:3" x14ac:dyDescent="0.2">
      <c r="B262" s="7"/>
      <c r="C262" s="7"/>
    </row>
    <row r="263" spans="2:3" x14ac:dyDescent="0.2">
      <c r="B263" s="7"/>
      <c r="C263" s="7"/>
    </row>
    <row r="264" spans="2:3" x14ac:dyDescent="0.2">
      <c r="B264" s="7"/>
      <c r="C264" s="7"/>
    </row>
    <row r="265" spans="2:3" x14ac:dyDescent="0.2">
      <c r="B265" s="7"/>
      <c r="C265" s="7"/>
    </row>
    <row r="266" spans="2:3" x14ac:dyDescent="0.2">
      <c r="B266" s="7"/>
      <c r="C266" s="7"/>
    </row>
    <row r="267" spans="2:3" x14ac:dyDescent="0.2">
      <c r="B267" s="7"/>
      <c r="C267" s="7"/>
    </row>
    <row r="268" spans="2:3" x14ac:dyDescent="0.2">
      <c r="B268" s="7"/>
      <c r="C268" s="7"/>
    </row>
    <row r="269" spans="2:3" x14ac:dyDescent="0.2">
      <c r="B269" s="7"/>
      <c r="C269" s="7"/>
    </row>
    <row r="270" spans="2:3" x14ac:dyDescent="0.2">
      <c r="B270" s="7"/>
      <c r="C270" s="7"/>
    </row>
    <row r="271" spans="2:3" x14ac:dyDescent="0.2">
      <c r="B271" s="7"/>
      <c r="C271" s="7"/>
    </row>
    <row r="272" spans="2:3" x14ac:dyDescent="0.2">
      <c r="B272" s="7"/>
      <c r="C272" s="7"/>
    </row>
    <row r="273" spans="2:3" x14ac:dyDescent="0.2">
      <c r="B273" s="7"/>
      <c r="C273" s="7"/>
    </row>
    <row r="274" spans="2:3" x14ac:dyDescent="0.2">
      <c r="B274" s="7"/>
      <c r="C274" s="7"/>
    </row>
    <row r="275" spans="2:3" x14ac:dyDescent="0.2">
      <c r="B275" s="7"/>
      <c r="C275" s="7"/>
    </row>
    <row r="276" spans="2:3" x14ac:dyDescent="0.2">
      <c r="B276" s="7"/>
      <c r="C276" s="7"/>
    </row>
    <row r="277" spans="2:3" x14ac:dyDescent="0.2">
      <c r="B277" s="7"/>
      <c r="C277" s="7"/>
    </row>
    <row r="278" spans="2:3" x14ac:dyDescent="0.2">
      <c r="B278" s="7"/>
      <c r="C278" s="7"/>
    </row>
    <row r="279" spans="2:3" x14ac:dyDescent="0.2">
      <c r="B279" s="7"/>
      <c r="C279" s="7"/>
    </row>
    <row r="280" spans="2:3" x14ac:dyDescent="0.2">
      <c r="B280" s="7"/>
      <c r="C280" s="7"/>
    </row>
    <row r="281" spans="2:3" x14ac:dyDescent="0.2">
      <c r="B281" s="7"/>
      <c r="C281" s="7"/>
    </row>
    <row r="282" spans="2:3" x14ac:dyDescent="0.2">
      <c r="B282" s="7"/>
      <c r="C282" s="7"/>
    </row>
    <row r="283" spans="2:3" x14ac:dyDescent="0.2">
      <c r="B283" s="7"/>
      <c r="C283" s="7"/>
    </row>
    <row r="284" spans="2:3" x14ac:dyDescent="0.2">
      <c r="B284" s="7"/>
      <c r="C284" s="7"/>
    </row>
    <row r="285" spans="2:3" x14ac:dyDescent="0.2">
      <c r="B285" s="7"/>
      <c r="C285" s="7"/>
    </row>
    <row r="286" spans="2:3" x14ac:dyDescent="0.2">
      <c r="B286" s="7"/>
      <c r="C286" s="7"/>
    </row>
    <row r="287" spans="2:3" x14ac:dyDescent="0.2">
      <c r="B287" s="7"/>
      <c r="C287" s="7"/>
    </row>
    <row r="288" spans="2:3" x14ac:dyDescent="0.2">
      <c r="B288" s="7"/>
      <c r="C288" s="7"/>
    </row>
    <row r="289" spans="2:3" x14ac:dyDescent="0.2">
      <c r="B289" s="7"/>
      <c r="C289" s="7"/>
    </row>
    <row r="290" spans="2:3" x14ac:dyDescent="0.2">
      <c r="B290" s="7"/>
      <c r="C290" s="7"/>
    </row>
    <row r="291" spans="2:3" x14ac:dyDescent="0.2">
      <c r="B291" s="7"/>
      <c r="C291" s="7"/>
    </row>
    <row r="292" spans="2:3" x14ac:dyDescent="0.2">
      <c r="B292" s="7"/>
      <c r="C292" s="7"/>
    </row>
    <row r="293" spans="2:3" x14ac:dyDescent="0.2">
      <c r="B293" s="7"/>
      <c r="C293" s="7"/>
    </row>
    <row r="294" spans="2:3" x14ac:dyDescent="0.2">
      <c r="B294" s="7"/>
      <c r="C294" s="7"/>
    </row>
    <row r="295" spans="2:3" x14ac:dyDescent="0.2">
      <c r="B295" s="7"/>
      <c r="C295" s="7"/>
    </row>
    <row r="296" spans="2:3" x14ac:dyDescent="0.2">
      <c r="B296" s="7"/>
      <c r="C296" s="7"/>
    </row>
    <row r="297" spans="2:3" x14ac:dyDescent="0.2">
      <c r="B297" s="7"/>
      <c r="C297" s="7"/>
    </row>
    <row r="298" spans="2:3" x14ac:dyDescent="0.2">
      <c r="B298" s="7"/>
      <c r="C298" s="7"/>
    </row>
    <row r="299" spans="2:3" x14ac:dyDescent="0.2">
      <c r="B299" s="7"/>
      <c r="C299" s="7"/>
    </row>
    <row r="300" spans="2:3" x14ac:dyDescent="0.2">
      <c r="B300" s="7"/>
      <c r="C300" s="7"/>
    </row>
    <row r="301" spans="2:3" x14ac:dyDescent="0.2">
      <c r="B301" s="7"/>
      <c r="C301" s="7"/>
    </row>
    <row r="302" spans="2:3" x14ac:dyDescent="0.2">
      <c r="B302" s="7"/>
      <c r="C302" s="7"/>
    </row>
    <row r="303" spans="2:3" x14ac:dyDescent="0.2">
      <c r="B303" s="7"/>
      <c r="C303" s="7"/>
    </row>
    <row r="304" spans="2:3" x14ac:dyDescent="0.2">
      <c r="B304" s="7"/>
      <c r="C304" s="7"/>
    </row>
    <row r="305" spans="2:3" x14ac:dyDescent="0.2">
      <c r="B305" s="7"/>
      <c r="C305" s="7"/>
    </row>
    <row r="306" spans="2:3" x14ac:dyDescent="0.2">
      <c r="B306" s="7"/>
      <c r="C306" s="7"/>
    </row>
    <row r="307" spans="2:3" x14ac:dyDescent="0.2">
      <c r="B307" s="7"/>
      <c r="C307" s="7"/>
    </row>
    <row r="308" spans="2:3" x14ac:dyDescent="0.2">
      <c r="B308" s="7"/>
      <c r="C308" s="7"/>
    </row>
    <row r="309" spans="2:3" x14ac:dyDescent="0.2">
      <c r="B309" s="7"/>
      <c r="C309" s="7"/>
    </row>
    <row r="310" spans="2:3" x14ac:dyDescent="0.2">
      <c r="B310" s="7"/>
      <c r="C310" s="7"/>
    </row>
    <row r="311" spans="2:3" x14ac:dyDescent="0.2">
      <c r="B311" s="7"/>
      <c r="C311" s="7"/>
    </row>
    <row r="312" spans="2:3" x14ac:dyDescent="0.2">
      <c r="B312" s="7"/>
      <c r="C312" s="7"/>
    </row>
    <row r="313" spans="2:3" x14ac:dyDescent="0.2">
      <c r="B313" s="7"/>
      <c r="C313" s="7"/>
    </row>
    <row r="314" spans="2:3" x14ac:dyDescent="0.2">
      <c r="B314" s="7"/>
      <c r="C314" s="7"/>
    </row>
    <row r="315" spans="2:3" x14ac:dyDescent="0.2">
      <c r="B315" s="7"/>
      <c r="C315" s="7"/>
    </row>
    <row r="316" spans="2:3" x14ac:dyDescent="0.2">
      <c r="B316" s="7"/>
      <c r="C316" s="7"/>
    </row>
    <row r="317" spans="2:3" x14ac:dyDescent="0.2">
      <c r="B317" s="7"/>
      <c r="C317" s="7"/>
    </row>
    <row r="318" spans="2:3" x14ac:dyDescent="0.2">
      <c r="B318" s="7"/>
      <c r="C318" s="7"/>
    </row>
    <row r="319" spans="2:3" x14ac:dyDescent="0.2">
      <c r="B319" s="7"/>
      <c r="C319" s="7"/>
    </row>
    <row r="320" spans="2:3" x14ac:dyDescent="0.2">
      <c r="B320" s="7"/>
      <c r="C320" s="7"/>
    </row>
    <row r="321" spans="2:3" x14ac:dyDescent="0.2">
      <c r="B321" s="7"/>
      <c r="C321" s="7"/>
    </row>
    <row r="322" spans="2:3" x14ac:dyDescent="0.2">
      <c r="B322" s="7"/>
      <c r="C322" s="7"/>
    </row>
    <row r="323" spans="2:3" x14ac:dyDescent="0.2">
      <c r="B323" s="7"/>
      <c r="C323" s="7"/>
    </row>
    <row r="324" spans="2:3" x14ac:dyDescent="0.2">
      <c r="B324" s="7"/>
      <c r="C324" s="7"/>
    </row>
    <row r="325" spans="2:3" x14ac:dyDescent="0.2">
      <c r="B325" s="7"/>
      <c r="C325" s="7"/>
    </row>
    <row r="326" spans="2:3" x14ac:dyDescent="0.2">
      <c r="B326" s="7"/>
      <c r="C326" s="7"/>
    </row>
    <row r="327" spans="2:3" x14ac:dyDescent="0.2">
      <c r="B327" s="7"/>
      <c r="C327" s="7"/>
    </row>
    <row r="328" spans="2:3" x14ac:dyDescent="0.2">
      <c r="B328" s="7"/>
      <c r="C328" s="7"/>
    </row>
    <row r="329" spans="2:3" x14ac:dyDescent="0.2">
      <c r="B329" s="7"/>
      <c r="C329" s="7"/>
    </row>
    <row r="330" spans="2:3" x14ac:dyDescent="0.2">
      <c r="B330" s="7"/>
      <c r="C330" s="7"/>
    </row>
    <row r="331" spans="2:3" x14ac:dyDescent="0.2">
      <c r="B331" s="7"/>
      <c r="C331" s="7"/>
    </row>
    <row r="332" spans="2:3" x14ac:dyDescent="0.2">
      <c r="B332" s="7"/>
      <c r="C332" s="7"/>
    </row>
    <row r="333" spans="2:3" x14ac:dyDescent="0.2">
      <c r="B333" s="7"/>
      <c r="C333" s="7"/>
    </row>
    <row r="334" spans="2:3" x14ac:dyDescent="0.2">
      <c r="B334" s="7"/>
      <c r="C334" s="7"/>
    </row>
    <row r="335" spans="2:3" x14ac:dyDescent="0.2">
      <c r="B335" s="7"/>
      <c r="C335" s="7"/>
    </row>
    <row r="336" spans="2:3" x14ac:dyDescent="0.2">
      <c r="B336" s="7"/>
      <c r="C336" s="7"/>
    </row>
    <row r="337" spans="2:3" x14ac:dyDescent="0.2">
      <c r="B337" s="7"/>
      <c r="C337" s="7"/>
    </row>
    <row r="338" spans="2:3" x14ac:dyDescent="0.2">
      <c r="B338" s="7"/>
      <c r="C338" s="7"/>
    </row>
    <row r="339" spans="2:3" x14ac:dyDescent="0.2">
      <c r="B339" s="7"/>
      <c r="C339" s="7"/>
    </row>
    <row r="340" spans="2:3" x14ac:dyDescent="0.2">
      <c r="B340" s="7"/>
      <c r="C340" s="7"/>
    </row>
    <row r="341" spans="2:3" x14ac:dyDescent="0.2">
      <c r="B341" s="7"/>
      <c r="C341" s="7"/>
    </row>
    <row r="342" spans="2:3" x14ac:dyDescent="0.2">
      <c r="B342" s="7"/>
      <c r="C342" s="7"/>
    </row>
    <row r="343" spans="2:3" x14ac:dyDescent="0.2">
      <c r="B343" s="7"/>
      <c r="C343" s="7"/>
    </row>
    <row r="344" spans="2:3" x14ac:dyDescent="0.2">
      <c r="B344" s="7"/>
      <c r="C344" s="7"/>
    </row>
    <row r="345" spans="2:3" x14ac:dyDescent="0.2">
      <c r="B345" s="7"/>
      <c r="C345" s="7"/>
    </row>
    <row r="346" spans="2:3" x14ac:dyDescent="0.2">
      <c r="B346" s="7"/>
      <c r="C346" s="7"/>
    </row>
    <row r="347" spans="2:3" x14ac:dyDescent="0.2">
      <c r="B347" s="7"/>
      <c r="C347" s="7"/>
    </row>
    <row r="348" spans="2:3" x14ac:dyDescent="0.2">
      <c r="B348" s="7"/>
      <c r="C348" s="7"/>
    </row>
    <row r="349" spans="2:3" x14ac:dyDescent="0.2">
      <c r="B349" s="7"/>
      <c r="C349" s="7"/>
    </row>
    <row r="350" spans="2:3" x14ac:dyDescent="0.2">
      <c r="B350" s="7"/>
      <c r="C350" s="7"/>
    </row>
    <row r="351" spans="2:3" x14ac:dyDescent="0.2">
      <c r="B351" s="7"/>
      <c r="C351" s="7"/>
    </row>
    <row r="352" spans="2:3" x14ac:dyDescent="0.2">
      <c r="B352" s="7"/>
      <c r="C352" s="7"/>
    </row>
    <row r="353" spans="2:3" x14ac:dyDescent="0.2">
      <c r="B353" s="7"/>
      <c r="C353" s="7"/>
    </row>
    <row r="354" spans="2:3" x14ac:dyDescent="0.2">
      <c r="B354" s="7"/>
      <c r="C354" s="7"/>
    </row>
    <row r="355" spans="2:3" x14ac:dyDescent="0.2">
      <c r="B355" s="7"/>
      <c r="C355" s="7"/>
    </row>
    <row r="356" spans="2:3" x14ac:dyDescent="0.2">
      <c r="B356" s="7"/>
      <c r="C356" s="7"/>
    </row>
    <row r="357" spans="2:3" x14ac:dyDescent="0.2">
      <c r="B357" s="7"/>
      <c r="C357" s="7"/>
    </row>
    <row r="358" spans="2:3" x14ac:dyDescent="0.2">
      <c r="B358" s="7"/>
      <c r="C358" s="7"/>
    </row>
    <row r="359" spans="2:3" x14ac:dyDescent="0.2">
      <c r="B359" s="7"/>
      <c r="C359" s="7"/>
    </row>
    <row r="360" spans="2:3" x14ac:dyDescent="0.2">
      <c r="B360" s="7"/>
      <c r="C360" s="7"/>
    </row>
    <row r="361" spans="2:3" x14ac:dyDescent="0.2">
      <c r="B361" s="7"/>
      <c r="C361" s="7"/>
    </row>
    <row r="362" spans="2:3" x14ac:dyDescent="0.2">
      <c r="B362" s="7"/>
      <c r="C362" s="7"/>
    </row>
    <row r="363" spans="2:3" x14ac:dyDescent="0.2">
      <c r="B363" s="7"/>
      <c r="C363" s="7"/>
    </row>
    <row r="364" spans="2:3" x14ac:dyDescent="0.2">
      <c r="B364" s="7"/>
      <c r="C364" s="7"/>
    </row>
    <row r="365" spans="2:3" x14ac:dyDescent="0.2">
      <c r="B365" s="7"/>
      <c r="C365" s="7"/>
    </row>
    <row r="366" spans="2:3" x14ac:dyDescent="0.2">
      <c r="B366" s="7"/>
      <c r="C366" s="7"/>
    </row>
    <row r="367" spans="2:3" x14ac:dyDescent="0.2">
      <c r="B367" s="7"/>
      <c r="C367" s="7"/>
    </row>
    <row r="368" spans="2:3" x14ac:dyDescent="0.2">
      <c r="B368" s="7"/>
      <c r="C368" s="7"/>
    </row>
    <row r="369" spans="2:3" x14ac:dyDescent="0.2">
      <c r="B369" s="7"/>
      <c r="C369" s="7"/>
    </row>
    <row r="370" spans="2:3" x14ac:dyDescent="0.2">
      <c r="B370" s="7"/>
      <c r="C370" s="7"/>
    </row>
    <row r="371" spans="2:3" x14ac:dyDescent="0.2">
      <c r="B371" s="7"/>
      <c r="C371" s="7"/>
    </row>
    <row r="372" spans="2:3" x14ac:dyDescent="0.2">
      <c r="B372" s="7"/>
      <c r="C372" s="7"/>
    </row>
    <row r="373" spans="2:3" x14ac:dyDescent="0.2">
      <c r="B373" s="7"/>
      <c r="C373" s="7"/>
    </row>
    <row r="374" spans="2:3" x14ac:dyDescent="0.2">
      <c r="B374" s="7"/>
      <c r="C374" s="7"/>
    </row>
    <row r="375" spans="2:3" x14ac:dyDescent="0.2">
      <c r="B375" s="7"/>
      <c r="C375" s="7"/>
    </row>
    <row r="376" spans="2:3" x14ac:dyDescent="0.2">
      <c r="B376" s="7"/>
      <c r="C376" s="7"/>
    </row>
    <row r="377" spans="2:3" x14ac:dyDescent="0.2">
      <c r="B377" s="7"/>
      <c r="C377" s="7"/>
    </row>
    <row r="378" spans="2:3" x14ac:dyDescent="0.2">
      <c r="B378" s="7"/>
      <c r="C378" s="7"/>
    </row>
    <row r="379" spans="2:3" x14ac:dyDescent="0.2">
      <c r="B379" s="7"/>
      <c r="C379" s="7"/>
    </row>
    <row r="380" spans="2:3" x14ac:dyDescent="0.2">
      <c r="B380" s="7"/>
      <c r="C380" s="7"/>
    </row>
    <row r="381" spans="2:3" x14ac:dyDescent="0.2">
      <c r="B381" s="7"/>
      <c r="C381" s="7"/>
    </row>
    <row r="382" spans="2:3" x14ac:dyDescent="0.2">
      <c r="B382" s="7"/>
      <c r="C382" s="7"/>
    </row>
    <row r="383" spans="2:3" x14ac:dyDescent="0.2">
      <c r="B383" s="7"/>
      <c r="C383" s="7"/>
    </row>
    <row r="384" spans="2:3" x14ac:dyDescent="0.2">
      <c r="B384" s="7"/>
      <c r="C384" s="7"/>
    </row>
    <row r="385" spans="2:3" x14ac:dyDescent="0.2">
      <c r="B385" s="7"/>
      <c r="C385" s="7"/>
    </row>
    <row r="386" spans="2:3" x14ac:dyDescent="0.2">
      <c r="B386" s="7"/>
      <c r="C386" s="7"/>
    </row>
    <row r="387" spans="2:3" x14ac:dyDescent="0.2">
      <c r="B387" s="7"/>
      <c r="C387" s="7"/>
    </row>
    <row r="388" spans="2:3" x14ac:dyDescent="0.2">
      <c r="B388" s="7"/>
      <c r="C388" s="7"/>
    </row>
    <row r="389" spans="2:3" x14ac:dyDescent="0.2">
      <c r="B389" s="7"/>
      <c r="C389" s="7"/>
    </row>
    <row r="390" spans="2:3" x14ac:dyDescent="0.2">
      <c r="B390" s="7"/>
      <c r="C390" s="7"/>
    </row>
    <row r="391" spans="2:3" x14ac:dyDescent="0.2">
      <c r="B391" s="7"/>
      <c r="C391" s="7"/>
    </row>
    <row r="392" spans="2:3" x14ac:dyDescent="0.2">
      <c r="B392" s="7"/>
      <c r="C392" s="7"/>
    </row>
    <row r="393" spans="2:3" x14ac:dyDescent="0.2">
      <c r="B393" s="7"/>
      <c r="C393" s="7"/>
    </row>
    <row r="394" spans="2:3" x14ac:dyDescent="0.2">
      <c r="B394" s="7"/>
      <c r="C394" s="7"/>
    </row>
    <row r="395" spans="2:3" x14ac:dyDescent="0.2">
      <c r="B395" s="7"/>
      <c r="C395" s="7"/>
    </row>
    <row r="396" spans="2:3" x14ac:dyDescent="0.2">
      <c r="B396" s="7"/>
      <c r="C396" s="7"/>
    </row>
    <row r="397" spans="2:3" x14ac:dyDescent="0.2">
      <c r="B397" s="7"/>
      <c r="C397" s="7"/>
    </row>
    <row r="398" spans="2:3" x14ac:dyDescent="0.2">
      <c r="B398" s="7"/>
      <c r="C398" s="7"/>
    </row>
    <row r="399" spans="2:3" x14ac:dyDescent="0.2">
      <c r="B399" s="7"/>
      <c r="C399" s="7"/>
    </row>
    <row r="400" spans="2:3" x14ac:dyDescent="0.2">
      <c r="B400" s="7"/>
      <c r="C400" s="7"/>
    </row>
    <row r="401" spans="2:3" x14ac:dyDescent="0.2">
      <c r="B401" s="7"/>
      <c r="C401" s="7"/>
    </row>
    <row r="402" spans="2:3" x14ac:dyDescent="0.2">
      <c r="B402" s="7"/>
      <c r="C402" s="7"/>
    </row>
    <row r="403" spans="2:3" x14ac:dyDescent="0.2">
      <c r="B403" s="7"/>
      <c r="C403" s="7"/>
    </row>
    <row r="404" spans="2:3" x14ac:dyDescent="0.2">
      <c r="B404" s="7"/>
      <c r="C404" s="7"/>
    </row>
    <row r="405" spans="2:3" x14ac:dyDescent="0.2">
      <c r="B405" s="7"/>
      <c r="C405" s="7"/>
    </row>
    <row r="406" spans="2:3" x14ac:dyDescent="0.2">
      <c r="B406" s="7"/>
      <c r="C406" s="7"/>
    </row>
    <row r="407" spans="2:3" x14ac:dyDescent="0.2">
      <c r="B407" s="7"/>
      <c r="C407" s="7"/>
    </row>
    <row r="408" spans="2:3" x14ac:dyDescent="0.2">
      <c r="B408" s="7"/>
      <c r="C408" s="7"/>
    </row>
    <row r="409" spans="2:3" x14ac:dyDescent="0.2">
      <c r="B409" s="7"/>
      <c r="C409" s="7"/>
    </row>
    <row r="410" spans="2:3" x14ac:dyDescent="0.2">
      <c r="B410" s="7"/>
      <c r="C410" s="7"/>
    </row>
    <row r="411" spans="2:3" x14ac:dyDescent="0.2">
      <c r="B411" s="7"/>
      <c r="C411" s="7"/>
    </row>
    <row r="412" spans="2:3" x14ac:dyDescent="0.2">
      <c r="B412" s="7"/>
      <c r="C412" s="7"/>
    </row>
    <row r="413" spans="2:3" x14ac:dyDescent="0.2">
      <c r="B413" s="7"/>
      <c r="C413" s="7"/>
    </row>
    <row r="414" spans="2:3" x14ac:dyDescent="0.2">
      <c r="B414" s="7"/>
      <c r="C414" s="7"/>
    </row>
    <row r="415" spans="2:3" x14ac:dyDescent="0.2">
      <c r="B415" s="7"/>
      <c r="C415" s="7"/>
    </row>
    <row r="416" spans="2:3" x14ac:dyDescent="0.2">
      <c r="B416" s="7"/>
      <c r="C416" s="7"/>
    </row>
    <row r="417" spans="2:3" x14ac:dyDescent="0.2">
      <c r="B417" s="7"/>
      <c r="C417" s="7"/>
    </row>
    <row r="418" spans="2:3" x14ac:dyDescent="0.2">
      <c r="B418" s="7"/>
      <c r="C418" s="7"/>
    </row>
    <row r="419" spans="2:3" x14ac:dyDescent="0.2">
      <c r="B419" s="7"/>
      <c r="C419" s="7"/>
    </row>
    <row r="420" spans="2:3" x14ac:dyDescent="0.2">
      <c r="B420" s="7"/>
      <c r="C420" s="7"/>
    </row>
    <row r="421" spans="2:3" x14ac:dyDescent="0.2">
      <c r="B421" s="7"/>
      <c r="C421" s="7"/>
    </row>
    <row r="422" spans="2:3" x14ac:dyDescent="0.2">
      <c r="B422" s="7"/>
      <c r="C422" s="7"/>
    </row>
    <row r="423" spans="2:3" x14ac:dyDescent="0.2">
      <c r="B423" s="7"/>
      <c r="C423" s="7"/>
    </row>
    <row r="424" spans="2:3" x14ac:dyDescent="0.2">
      <c r="B424" s="7"/>
      <c r="C424" s="7"/>
    </row>
    <row r="425" spans="2:3" x14ac:dyDescent="0.2">
      <c r="B425" s="7"/>
      <c r="C425" s="7"/>
    </row>
    <row r="426" spans="2:3" x14ac:dyDescent="0.2">
      <c r="B426" s="7"/>
      <c r="C426" s="7"/>
    </row>
    <row r="427" spans="2:3" x14ac:dyDescent="0.2">
      <c r="B427" s="7"/>
      <c r="C427" s="7"/>
    </row>
    <row r="428" spans="2:3" x14ac:dyDescent="0.2">
      <c r="B428" s="7"/>
      <c r="C428" s="7"/>
    </row>
    <row r="429" spans="2:3" x14ac:dyDescent="0.2">
      <c r="B429" s="7"/>
      <c r="C429" s="7"/>
    </row>
    <row r="430" spans="2:3" x14ac:dyDescent="0.2">
      <c r="B430" s="7"/>
      <c r="C430" s="7"/>
    </row>
    <row r="431" spans="2:3" x14ac:dyDescent="0.2">
      <c r="B431" s="7"/>
      <c r="C431" s="7"/>
    </row>
    <row r="432" spans="2:3" x14ac:dyDescent="0.2">
      <c r="B432" s="7"/>
      <c r="C432" s="7"/>
    </row>
    <row r="433" spans="2:3" x14ac:dyDescent="0.2">
      <c r="B433" s="7"/>
      <c r="C433" s="7"/>
    </row>
    <row r="434" spans="2:3" x14ac:dyDescent="0.2">
      <c r="B434" s="7"/>
      <c r="C434" s="7"/>
    </row>
    <row r="435" spans="2:3" x14ac:dyDescent="0.2">
      <c r="B435" s="7"/>
      <c r="C435" s="7"/>
    </row>
    <row r="436" spans="2:3" x14ac:dyDescent="0.2">
      <c r="B436" s="7"/>
      <c r="C436" s="7"/>
    </row>
    <row r="437" spans="2:3" x14ac:dyDescent="0.2">
      <c r="B437" s="7"/>
      <c r="C437" s="7"/>
    </row>
    <row r="438" spans="2:3" x14ac:dyDescent="0.2">
      <c r="B438" s="7"/>
      <c r="C438" s="7"/>
    </row>
    <row r="439" spans="2:3" x14ac:dyDescent="0.2">
      <c r="B439" s="7"/>
      <c r="C439" s="7"/>
    </row>
    <row r="440" spans="2:3" x14ac:dyDescent="0.2">
      <c r="B440" s="7"/>
      <c r="C440" s="7"/>
    </row>
    <row r="441" spans="2:3" x14ac:dyDescent="0.2">
      <c r="B441" s="7"/>
      <c r="C441" s="7"/>
    </row>
    <row r="442" spans="2:3" x14ac:dyDescent="0.2">
      <c r="B442" s="7"/>
      <c r="C442" s="7"/>
    </row>
    <row r="443" spans="2:3" x14ac:dyDescent="0.2">
      <c r="B443" s="7"/>
      <c r="C443" s="7"/>
    </row>
    <row r="444" spans="2:3" x14ac:dyDescent="0.2">
      <c r="B444" s="7"/>
      <c r="C444" s="7"/>
    </row>
    <row r="445" spans="2:3" x14ac:dyDescent="0.2">
      <c r="B445" s="7"/>
      <c r="C445" s="7"/>
    </row>
    <row r="446" spans="2:3" x14ac:dyDescent="0.2">
      <c r="B446" s="7"/>
      <c r="C446" s="7"/>
    </row>
    <row r="447" spans="2:3" x14ac:dyDescent="0.2">
      <c r="B447" s="7"/>
      <c r="C447" s="7"/>
    </row>
    <row r="448" spans="2:3" x14ac:dyDescent="0.2">
      <c r="B448" s="7"/>
      <c r="C448" s="7"/>
    </row>
    <row r="449" spans="2:3" x14ac:dyDescent="0.2">
      <c r="B449" s="7"/>
      <c r="C449" s="7"/>
    </row>
    <row r="450" spans="2:3" x14ac:dyDescent="0.2">
      <c r="B450" s="7"/>
      <c r="C450" s="7"/>
    </row>
    <row r="451" spans="2:3" x14ac:dyDescent="0.2">
      <c r="B451" s="7"/>
      <c r="C451" s="7"/>
    </row>
    <row r="452" spans="2:3" x14ac:dyDescent="0.2">
      <c r="B452" s="7"/>
      <c r="C452" s="7"/>
    </row>
    <row r="453" spans="2:3" x14ac:dyDescent="0.2">
      <c r="B453" s="7"/>
      <c r="C453" s="7"/>
    </row>
    <row r="454" spans="2:3" x14ac:dyDescent="0.2">
      <c r="B454" s="7"/>
      <c r="C454" s="7"/>
    </row>
    <row r="455" spans="2:3" x14ac:dyDescent="0.2">
      <c r="B455" s="7"/>
      <c r="C455" s="7"/>
    </row>
    <row r="456" spans="2:3" x14ac:dyDescent="0.2">
      <c r="B456" s="7"/>
      <c r="C456" s="7"/>
    </row>
    <row r="457" spans="2:3" x14ac:dyDescent="0.2">
      <c r="B457" s="7"/>
      <c r="C457" s="7"/>
    </row>
    <row r="458" spans="2:3" x14ac:dyDescent="0.2">
      <c r="B458" s="7"/>
      <c r="C458" s="7"/>
    </row>
    <row r="459" spans="2:3" x14ac:dyDescent="0.2">
      <c r="B459" s="7"/>
      <c r="C459" s="7"/>
    </row>
    <row r="460" spans="2:3" x14ac:dyDescent="0.2">
      <c r="B460" s="7"/>
      <c r="C460" s="7"/>
    </row>
    <row r="461" spans="2:3" x14ac:dyDescent="0.2">
      <c r="B461" s="7"/>
      <c r="C461" s="7"/>
    </row>
    <row r="462" spans="2:3" x14ac:dyDescent="0.2">
      <c r="B462" s="7"/>
      <c r="C462" s="7"/>
    </row>
    <row r="463" spans="2:3" x14ac:dyDescent="0.2">
      <c r="B463" s="7"/>
      <c r="C463" s="7"/>
    </row>
    <row r="464" spans="2:3" x14ac:dyDescent="0.2">
      <c r="B464" s="7"/>
      <c r="C464" s="7"/>
    </row>
    <row r="465" spans="2:3" x14ac:dyDescent="0.2">
      <c r="B465" s="7"/>
      <c r="C465" s="7"/>
    </row>
    <row r="466" spans="2:3" x14ac:dyDescent="0.2">
      <c r="B466" s="7"/>
      <c r="C466" s="7"/>
    </row>
    <row r="467" spans="2:3" x14ac:dyDescent="0.2">
      <c r="B467" s="7"/>
      <c r="C467" s="7"/>
    </row>
    <row r="468" spans="2:3" x14ac:dyDescent="0.2">
      <c r="B468" s="7"/>
      <c r="C468" s="7"/>
    </row>
    <row r="469" spans="2:3" x14ac:dyDescent="0.2">
      <c r="B469" s="7"/>
      <c r="C469" s="7"/>
    </row>
    <row r="470" spans="2:3" x14ac:dyDescent="0.2">
      <c r="B470" s="7"/>
      <c r="C470" s="7"/>
    </row>
    <row r="471" spans="2:3" x14ac:dyDescent="0.2">
      <c r="B471" s="7"/>
      <c r="C471" s="7"/>
    </row>
    <row r="472" spans="2:3" x14ac:dyDescent="0.2">
      <c r="B472" s="7"/>
      <c r="C472" s="7"/>
    </row>
    <row r="473" spans="2:3" x14ac:dyDescent="0.2">
      <c r="B473" s="7"/>
      <c r="C473" s="7"/>
    </row>
    <row r="474" spans="2:3" x14ac:dyDescent="0.2">
      <c r="B474" s="7"/>
      <c r="C474" s="7"/>
    </row>
    <row r="475" spans="2:3" x14ac:dyDescent="0.2">
      <c r="B475" s="7"/>
      <c r="C475" s="7"/>
    </row>
    <row r="476" spans="2:3" x14ac:dyDescent="0.2">
      <c r="B476" s="7"/>
      <c r="C476" s="7"/>
    </row>
    <row r="477" spans="2:3" x14ac:dyDescent="0.2">
      <c r="B477" s="7"/>
      <c r="C477" s="7"/>
    </row>
    <row r="478" spans="2:3" x14ac:dyDescent="0.2">
      <c r="B478" s="7"/>
      <c r="C478" s="7"/>
    </row>
    <row r="479" spans="2:3" x14ac:dyDescent="0.2">
      <c r="B479" s="7"/>
      <c r="C479" s="7"/>
    </row>
    <row r="480" spans="2:3" x14ac:dyDescent="0.2">
      <c r="B480" s="7"/>
      <c r="C480" s="7"/>
    </row>
    <row r="481" spans="2:3" x14ac:dyDescent="0.2">
      <c r="B481" s="7"/>
      <c r="C481" s="7"/>
    </row>
    <row r="482" spans="2:3" x14ac:dyDescent="0.2">
      <c r="B482" s="7"/>
      <c r="C482" s="7"/>
    </row>
    <row r="483" spans="2:3" x14ac:dyDescent="0.2">
      <c r="B483" s="7"/>
      <c r="C483" s="7"/>
    </row>
    <row r="484" spans="2:3" x14ac:dyDescent="0.2">
      <c r="B484" s="7"/>
      <c r="C484" s="7"/>
    </row>
    <row r="485" spans="2:3" x14ac:dyDescent="0.2">
      <c r="B485" s="7"/>
      <c r="C485" s="7"/>
    </row>
    <row r="486" spans="2:3" x14ac:dyDescent="0.2">
      <c r="B486" s="7"/>
      <c r="C486" s="7"/>
    </row>
    <row r="487" spans="2:3" x14ac:dyDescent="0.2">
      <c r="B487" s="7"/>
      <c r="C487" s="7"/>
    </row>
    <row r="488" spans="2:3" x14ac:dyDescent="0.2">
      <c r="B488" s="7"/>
      <c r="C488" s="7"/>
    </row>
    <row r="489" spans="2:3" x14ac:dyDescent="0.2">
      <c r="B489" s="7"/>
      <c r="C489" s="7"/>
    </row>
    <row r="490" spans="2:3" x14ac:dyDescent="0.2">
      <c r="B490" s="7"/>
      <c r="C490" s="7"/>
    </row>
    <row r="491" spans="2:3" x14ac:dyDescent="0.2">
      <c r="B491" s="7"/>
      <c r="C491" s="7"/>
    </row>
    <row r="492" spans="2:3" x14ac:dyDescent="0.2">
      <c r="B492" s="7"/>
      <c r="C492" s="7"/>
    </row>
    <row r="493" spans="2:3" x14ac:dyDescent="0.2">
      <c r="B493" s="7"/>
      <c r="C493" s="7"/>
    </row>
    <row r="494" spans="2:3" x14ac:dyDescent="0.2">
      <c r="B494" s="7"/>
      <c r="C494" s="7"/>
    </row>
    <row r="495" spans="2:3" x14ac:dyDescent="0.2">
      <c r="B495" s="7"/>
      <c r="C495" s="7"/>
    </row>
    <row r="496" spans="2:3" x14ac:dyDescent="0.2">
      <c r="B496" s="7"/>
      <c r="C496" s="7"/>
    </row>
    <row r="497" spans="2:3" x14ac:dyDescent="0.2">
      <c r="B497" s="7"/>
      <c r="C497" s="7"/>
    </row>
    <row r="498" spans="2:3" x14ac:dyDescent="0.2">
      <c r="B498" s="7"/>
      <c r="C498" s="7"/>
    </row>
    <row r="499" spans="2:3" x14ac:dyDescent="0.2">
      <c r="B499" s="7"/>
      <c r="C499" s="7"/>
    </row>
    <row r="500" spans="2:3" x14ac:dyDescent="0.2">
      <c r="B500" s="7"/>
      <c r="C500" s="7"/>
    </row>
    <row r="501" spans="2:3" x14ac:dyDescent="0.2">
      <c r="B501" s="7"/>
      <c r="C501" s="7"/>
    </row>
    <row r="502" spans="2:3" x14ac:dyDescent="0.2">
      <c r="B502" s="7"/>
      <c r="C502" s="7"/>
    </row>
    <row r="503" spans="2:3" x14ac:dyDescent="0.2">
      <c r="B503" s="7"/>
      <c r="C503" s="7"/>
    </row>
    <row r="504" spans="2:3" x14ac:dyDescent="0.2">
      <c r="B504" s="7"/>
      <c r="C504" s="7"/>
    </row>
    <row r="505" spans="2:3" x14ac:dyDescent="0.2">
      <c r="B505" s="7"/>
      <c r="C505" s="7"/>
    </row>
    <row r="506" spans="2:3" x14ac:dyDescent="0.2">
      <c r="B506" s="7"/>
      <c r="C506" s="7"/>
    </row>
    <row r="507" spans="2:3" x14ac:dyDescent="0.2">
      <c r="B507" s="7"/>
      <c r="C507" s="7"/>
    </row>
    <row r="508" spans="2:3" x14ac:dyDescent="0.2">
      <c r="B508" s="7"/>
      <c r="C508" s="7"/>
    </row>
    <row r="509" spans="2:3" x14ac:dyDescent="0.2">
      <c r="B509" s="7"/>
      <c r="C509" s="7"/>
    </row>
    <row r="510" spans="2:3" x14ac:dyDescent="0.2">
      <c r="B510" s="7"/>
      <c r="C510" s="7"/>
    </row>
    <row r="511" spans="2:3" x14ac:dyDescent="0.2">
      <c r="B511" s="7"/>
      <c r="C511" s="7"/>
    </row>
    <row r="512" spans="2:3" x14ac:dyDescent="0.2">
      <c r="B512" s="7"/>
      <c r="C512" s="7"/>
    </row>
    <row r="513" spans="2:3" x14ac:dyDescent="0.2">
      <c r="B513" s="7"/>
      <c r="C513" s="7"/>
    </row>
    <row r="514" spans="2:3" x14ac:dyDescent="0.2">
      <c r="B514" s="7"/>
      <c r="C514" s="7"/>
    </row>
    <row r="515" spans="2:3" x14ac:dyDescent="0.2">
      <c r="B515" s="7"/>
      <c r="C515" s="7"/>
    </row>
    <row r="516" spans="2:3" x14ac:dyDescent="0.2">
      <c r="B516" s="7"/>
      <c r="C516" s="7"/>
    </row>
    <row r="517" spans="2:3" x14ac:dyDescent="0.2">
      <c r="B517" s="7"/>
      <c r="C517" s="7"/>
    </row>
    <row r="518" spans="2:3" x14ac:dyDescent="0.2">
      <c r="B518" s="7"/>
      <c r="C518" s="7"/>
    </row>
    <row r="519" spans="2:3" x14ac:dyDescent="0.2">
      <c r="B519" s="7"/>
      <c r="C519" s="7"/>
    </row>
    <row r="520" spans="2:3" x14ac:dyDescent="0.2">
      <c r="B520" s="7"/>
      <c r="C520" s="7"/>
    </row>
    <row r="521" spans="2:3" x14ac:dyDescent="0.2">
      <c r="B521" s="7"/>
      <c r="C521" s="7"/>
    </row>
    <row r="522" spans="2:3" x14ac:dyDescent="0.2">
      <c r="B522" s="7"/>
      <c r="C522" s="7"/>
    </row>
    <row r="523" spans="2:3" x14ac:dyDescent="0.2">
      <c r="B523" s="7"/>
      <c r="C523" s="7"/>
    </row>
    <row r="524" spans="2:3" x14ac:dyDescent="0.2">
      <c r="B524" s="7"/>
      <c r="C524" s="7"/>
    </row>
    <row r="525" spans="2:3" x14ac:dyDescent="0.2">
      <c r="B525" s="7"/>
      <c r="C525" s="7"/>
    </row>
    <row r="526" spans="2:3" x14ac:dyDescent="0.2">
      <c r="B526" s="7"/>
      <c r="C526" s="7"/>
    </row>
    <row r="527" spans="2:3" x14ac:dyDescent="0.2">
      <c r="B527" s="7"/>
      <c r="C527" s="7"/>
    </row>
    <row r="528" spans="2:3" x14ac:dyDescent="0.2">
      <c r="B528" s="7"/>
      <c r="C528" s="7"/>
    </row>
    <row r="529" spans="2:3" x14ac:dyDescent="0.2">
      <c r="B529" s="7"/>
      <c r="C529" s="7"/>
    </row>
    <row r="530" spans="2:3" x14ac:dyDescent="0.2">
      <c r="B530" s="7"/>
      <c r="C530" s="7"/>
    </row>
    <row r="531" spans="2:3" x14ac:dyDescent="0.2">
      <c r="B531" s="7"/>
      <c r="C531" s="7"/>
    </row>
    <row r="532" spans="2:3" x14ac:dyDescent="0.2">
      <c r="B532" s="7"/>
      <c r="C532" s="7"/>
    </row>
    <row r="533" spans="2:3" x14ac:dyDescent="0.2">
      <c r="B533" s="7"/>
      <c r="C533" s="7"/>
    </row>
    <row r="534" spans="2:3" x14ac:dyDescent="0.2">
      <c r="B534" s="7"/>
      <c r="C534" s="7"/>
    </row>
    <row r="535" spans="2:3" x14ac:dyDescent="0.2">
      <c r="B535" s="7"/>
      <c r="C535" s="7"/>
    </row>
    <row r="536" spans="2:3" x14ac:dyDescent="0.2">
      <c r="B536" s="7"/>
      <c r="C536" s="7"/>
    </row>
    <row r="537" spans="2:3" x14ac:dyDescent="0.2">
      <c r="B537" s="7"/>
      <c r="C537" s="7"/>
    </row>
    <row r="538" spans="2:3" x14ac:dyDescent="0.2">
      <c r="B538" s="7"/>
      <c r="C538" s="7"/>
    </row>
    <row r="539" spans="2:3" x14ac:dyDescent="0.2">
      <c r="B539" s="7"/>
      <c r="C539" s="7"/>
    </row>
    <row r="540" spans="2:3" x14ac:dyDescent="0.2">
      <c r="B540" s="7"/>
      <c r="C540" s="7"/>
    </row>
    <row r="541" spans="2:3" x14ac:dyDescent="0.2">
      <c r="B541" s="7"/>
      <c r="C541" s="7"/>
    </row>
    <row r="542" spans="2:3" x14ac:dyDescent="0.2">
      <c r="B542" s="7"/>
      <c r="C542" s="7"/>
    </row>
    <row r="543" spans="2:3" x14ac:dyDescent="0.2">
      <c r="B543" s="7"/>
      <c r="C543" s="7"/>
    </row>
    <row r="544" spans="2:3" x14ac:dyDescent="0.2">
      <c r="B544" s="7"/>
      <c r="C544" s="7"/>
    </row>
    <row r="545" spans="2:3" x14ac:dyDescent="0.2">
      <c r="B545" s="7"/>
      <c r="C545" s="7"/>
    </row>
    <row r="546" spans="2:3" x14ac:dyDescent="0.2">
      <c r="B546" s="7"/>
      <c r="C546" s="7"/>
    </row>
    <row r="547" spans="2:3" x14ac:dyDescent="0.2">
      <c r="B547" s="7"/>
      <c r="C547" s="7"/>
    </row>
    <row r="548" spans="2:3" x14ac:dyDescent="0.2">
      <c r="B548" s="7"/>
      <c r="C548" s="7"/>
    </row>
    <row r="549" spans="2:3" x14ac:dyDescent="0.2">
      <c r="B549" s="7"/>
      <c r="C549" s="7"/>
    </row>
    <row r="550" spans="2:3" x14ac:dyDescent="0.2">
      <c r="B550" s="7"/>
      <c r="C550" s="7"/>
    </row>
    <row r="551" spans="2:3" x14ac:dyDescent="0.2">
      <c r="B551" s="7"/>
      <c r="C551" s="7"/>
    </row>
    <row r="552" spans="2:3" x14ac:dyDescent="0.2">
      <c r="B552" s="7"/>
      <c r="C552" s="7"/>
    </row>
    <row r="553" spans="2:3" x14ac:dyDescent="0.2">
      <c r="B553" s="7"/>
      <c r="C553" s="7"/>
    </row>
    <row r="554" spans="2:3" x14ac:dyDescent="0.2">
      <c r="B554" s="7"/>
      <c r="C554" s="7"/>
    </row>
    <row r="555" spans="2:3" x14ac:dyDescent="0.2">
      <c r="B555" s="7"/>
      <c r="C555" s="7"/>
    </row>
    <row r="556" spans="2:3" x14ac:dyDescent="0.2">
      <c r="B556" s="7"/>
      <c r="C556" s="7"/>
    </row>
    <row r="557" spans="2:3" x14ac:dyDescent="0.2">
      <c r="B557" s="7"/>
      <c r="C557" s="7"/>
    </row>
    <row r="558" spans="2:3" x14ac:dyDescent="0.2">
      <c r="B558" s="7"/>
      <c r="C558" s="7"/>
    </row>
    <row r="559" spans="2:3" x14ac:dyDescent="0.2">
      <c r="B559" s="7"/>
      <c r="C559" s="7"/>
    </row>
    <row r="560" spans="2:3" x14ac:dyDescent="0.2">
      <c r="B560" s="7"/>
      <c r="C560" s="7"/>
    </row>
    <row r="561" spans="2:3" x14ac:dyDescent="0.2">
      <c r="B561" s="7"/>
      <c r="C561" s="7"/>
    </row>
    <row r="562" spans="2:3" x14ac:dyDescent="0.2">
      <c r="B562" s="7"/>
      <c r="C562" s="7"/>
    </row>
    <row r="563" spans="2:3" x14ac:dyDescent="0.2">
      <c r="B563" s="7"/>
      <c r="C563" s="7"/>
    </row>
    <row r="564" spans="2:3" x14ac:dyDescent="0.2">
      <c r="B564" s="7"/>
      <c r="C564" s="7"/>
    </row>
    <row r="565" spans="2:3" x14ac:dyDescent="0.2">
      <c r="B565" s="7"/>
      <c r="C565" s="7"/>
    </row>
    <row r="566" spans="2:3" x14ac:dyDescent="0.2">
      <c r="B566" s="7"/>
      <c r="C566" s="7"/>
    </row>
    <row r="567" spans="2:3" x14ac:dyDescent="0.2">
      <c r="B567" s="7"/>
      <c r="C567" s="7"/>
    </row>
    <row r="568" spans="2:3" x14ac:dyDescent="0.2">
      <c r="B568" s="7"/>
      <c r="C568" s="7"/>
    </row>
    <row r="569" spans="2:3" x14ac:dyDescent="0.2">
      <c r="B569" s="7"/>
      <c r="C569" s="7"/>
    </row>
    <row r="570" spans="2:3" x14ac:dyDescent="0.2">
      <c r="B570" s="7"/>
      <c r="C570" s="7"/>
    </row>
    <row r="571" spans="2:3" x14ac:dyDescent="0.2">
      <c r="B571" s="7"/>
      <c r="C571" s="7"/>
    </row>
    <row r="572" spans="2:3" x14ac:dyDescent="0.2">
      <c r="B572" s="7"/>
      <c r="C572" s="7"/>
    </row>
    <row r="573" spans="2:3" x14ac:dyDescent="0.2">
      <c r="B573" s="7"/>
      <c r="C573" s="7"/>
    </row>
    <row r="574" spans="2:3" x14ac:dyDescent="0.2">
      <c r="B574" s="7"/>
      <c r="C574" s="7"/>
    </row>
    <row r="575" spans="2:3" x14ac:dyDescent="0.2">
      <c r="B575" s="7"/>
      <c r="C575" s="7"/>
    </row>
    <row r="576" spans="2:3" x14ac:dyDescent="0.2">
      <c r="B576" s="7"/>
      <c r="C576" s="7"/>
    </row>
    <row r="577" spans="2:3" x14ac:dyDescent="0.2">
      <c r="B577" s="7"/>
      <c r="C577" s="7"/>
    </row>
    <row r="578" spans="2:3" x14ac:dyDescent="0.2">
      <c r="B578" s="7"/>
      <c r="C578" s="7"/>
    </row>
    <row r="579" spans="2:3" x14ac:dyDescent="0.2">
      <c r="B579" s="7"/>
      <c r="C579" s="7"/>
    </row>
    <row r="580" spans="2:3" x14ac:dyDescent="0.2">
      <c r="B580" s="7"/>
      <c r="C580" s="7"/>
    </row>
    <row r="581" spans="2:3" x14ac:dyDescent="0.2">
      <c r="B581" s="7"/>
      <c r="C581" s="7"/>
    </row>
    <row r="582" spans="2:3" x14ac:dyDescent="0.2">
      <c r="B582" s="7"/>
      <c r="C582" s="7"/>
    </row>
    <row r="583" spans="2:3" x14ac:dyDescent="0.2">
      <c r="B583" s="7"/>
      <c r="C583" s="7"/>
    </row>
    <row r="584" spans="2:3" x14ac:dyDescent="0.2">
      <c r="B584" s="7"/>
      <c r="C584" s="7"/>
    </row>
    <row r="585" spans="2:3" x14ac:dyDescent="0.2">
      <c r="B585" s="7"/>
      <c r="C585" s="7"/>
    </row>
    <row r="586" spans="2:3" x14ac:dyDescent="0.2">
      <c r="B586" s="7"/>
      <c r="C586" s="7"/>
    </row>
    <row r="587" spans="2:3" x14ac:dyDescent="0.2">
      <c r="B587" s="7"/>
      <c r="C587" s="7"/>
    </row>
    <row r="588" spans="2:3" x14ac:dyDescent="0.2">
      <c r="B588" s="7"/>
      <c r="C588" s="7"/>
    </row>
    <row r="589" spans="2:3" x14ac:dyDescent="0.2">
      <c r="B589" s="7"/>
      <c r="C589" s="7"/>
    </row>
    <row r="590" spans="2:3" x14ac:dyDescent="0.2">
      <c r="B590" s="7"/>
      <c r="C590" s="7"/>
    </row>
    <row r="591" spans="2:3" x14ac:dyDescent="0.2">
      <c r="B591" s="7"/>
      <c r="C591" s="7"/>
    </row>
    <row r="592" spans="2:3" x14ac:dyDescent="0.2">
      <c r="B592" s="7"/>
      <c r="C592" s="7"/>
    </row>
    <row r="593" spans="2:3" x14ac:dyDescent="0.2">
      <c r="B593" s="7"/>
      <c r="C593" s="7"/>
    </row>
    <row r="594" spans="2:3" x14ac:dyDescent="0.2">
      <c r="B594" s="7"/>
      <c r="C594" s="7"/>
    </row>
    <row r="595" spans="2:3" x14ac:dyDescent="0.2">
      <c r="B595" s="7"/>
      <c r="C595" s="7"/>
    </row>
    <row r="596" spans="2:3" x14ac:dyDescent="0.2">
      <c r="B596" s="7"/>
      <c r="C596" s="7"/>
    </row>
    <row r="597" spans="2:3" x14ac:dyDescent="0.2">
      <c r="B597" s="7"/>
      <c r="C597" s="7"/>
    </row>
    <row r="598" spans="2:3" x14ac:dyDescent="0.2">
      <c r="B598" s="7"/>
      <c r="C598" s="7"/>
    </row>
    <row r="599" spans="2:3" x14ac:dyDescent="0.2">
      <c r="B599" s="7"/>
      <c r="C599" s="7"/>
    </row>
    <row r="600" spans="2:3" x14ac:dyDescent="0.2">
      <c r="B600" s="7"/>
      <c r="C600" s="7"/>
    </row>
    <row r="601" spans="2:3" x14ac:dyDescent="0.2">
      <c r="B601" s="7"/>
      <c r="C601" s="7"/>
    </row>
    <row r="602" spans="2:3" x14ac:dyDescent="0.2">
      <c r="B602" s="7"/>
      <c r="C602" s="7"/>
    </row>
    <row r="603" spans="2:3" x14ac:dyDescent="0.2">
      <c r="B603" s="7"/>
      <c r="C603" s="7"/>
    </row>
    <row r="604" spans="2:3" x14ac:dyDescent="0.2">
      <c r="B604" s="7"/>
      <c r="C604" s="7"/>
    </row>
    <row r="605" spans="2:3" x14ac:dyDescent="0.2">
      <c r="B605" s="7"/>
      <c r="C605" s="7"/>
    </row>
    <row r="606" spans="2:3" x14ac:dyDescent="0.2">
      <c r="B606" s="7"/>
      <c r="C606" s="7"/>
    </row>
    <row r="607" spans="2:3" x14ac:dyDescent="0.2">
      <c r="B607" s="7"/>
      <c r="C607" s="7"/>
    </row>
    <row r="608" spans="2:3" x14ac:dyDescent="0.2">
      <c r="B608" s="7"/>
      <c r="C608" s="7"/>
    </row>
    <row r="609" spans="2:3" x14ac:dyDescent="0.2">
      <c r="B609" s="7"/>
      <c r="C609" s="7"/>
    </row>
    <row r="610" spans="2:3" x14ac:dyDescent="0.2">
      <c r="B610" s="7"/>
      <c r="C610" s="7"/>
    </row>
    <row r="611" spans="2:3" x14ac:dyDescent="0.2">
      <c r="B611" s="7"/>
      <c r="C611" s="7"/>
    </row>
    <row r="612" spans="2:3" x14ac:dyDescent="0.2">
      <c r="B612" s="7"/>
      <c r="C612" s="7"/>
    </row>
    <row r="613" spans="2:3" x14ac:dyDescent="0.2">
      <c r="B613" s="7"/>
      <c r="C613" s="7"/>
    </row>
    <row r="614" spans="2:3" x14ac:dyDescent="0.2">
      <c r="B614" s="7"/>
      <c r="C614" s="7"/>
    </row>
    <row r="615" spans="2:3" x14ac:dyDescent="0.2">
      <c r="B615" s="7"/>
      <c r="C615" s="7"/>
    </row>
    <row r="616" spans="2:3" x14ac:dyDescent="0.2">
      <c r="B616" s="7"/>
      <c r="C616" s="7"/>
    </row>
    <row r="617" spans="2:3" x14ac:dyDescent="0.2">
      <c r="B617" s="7"/>
      <c r="C617" s="7"/>
    </row>
    <row r="618" spans="2:3" x14ac:dyDescent="0.2">
      <c r="B618" s="7"/>
      <c r="C618" s="7"/>
    </row>
    <row r="619" spans="2:3" x14ac:dyDescent="0.2">
      <c r="B619" s="7"/>
      <c r="C619" s="7"/>
    </row>
    <row r="620" spans="2:3" x14ac:dyDescent="0.2">
      <c r="B620" s="7"/>
      <c r="C620" s="7"/>
    </row>
    <row r="621" spans="2:3" x14ac:dyDescent="0.2">
      <c r="B621" s="7"/>
      <c r="C621" s="7"/>
    </row>
    <row r="622" spans="2:3" x14ac:dyDescent="0.2">
      <c r="B622" s="7"/>
      <c r="C622" s="7"/>
    </row>
    <row r="623" spans="2:3" x14ac:dyDescent="0.2">
      <c r="B623" s="7"/>
      <c r="C623" s="7"/>
    </row>
    <row r="624" spans="2:3" x14ac:dyDescent="0.2">
      <c r="B624" s="7"/>
      <c r="C624" s="7"/>
    </row>
    <row r="625" spans="2:3" x14ac:dyDescent="0.2">
      <c r="B625" s="7"/>
      <c r="C625" s="7"/>
    </row>
    <row r="626" spans="2:3" x14ac:dyDescent="0.2">
      <c r="B626" s="7"/>
      <c r="C626" s="7"/>
    </row>
    <row r="627" spans="2:3" x14ac:dyDescent="0.2">
      <c r="B627" s="7"/>
      <c r="C627" s="7"/>
    </row>
    <row r="628" spans="2:3" x14ac:dyDescent="0.2">
      <c r="B628" s="7"/>
      <c r="C628" s="7"/>
    </row>
    <row r="629" spans="2:3" x14ac:dyDescent="0.2">
      <c r="B629" s="7"/>
      <c r="C629" s="7"/>
    </row>
    <row r="630" spans="2:3" x14ac:dyDescent="0.2">
      <c r="B630" s="7"/>
      <c r="C630" s="7"/>
    </row>
    <row r="631" spans="2:3" x14ac:dyDescent="0.2">
      <c r="B631" s="7"/>
      <c r="C631" s="7"/>
    </row>
    <row r="632" spans="2:3" x14ac:dyDescent="0.2">
      <c r="B632" s="7"/>
      <c r="C632" s="7"/>
    </row>
    <row r="633" spans="2:3" x14ac:dyDescent="0.2">
      <c r="B633" s="7"/>
      <c r="C633" s="7"/>
    </row>
    <row r="634" spans="2:3" x14ac:dyDescent="0.2">
      <c r="B634" s="7"/>
      <c r="C634" s="7"/>
    </row>
    <row r="635" spans="2:3" x14ac:dyDescent="0.2">
      <c r="B635" s="7"/>
      <c r="C635" s="7"/>
    </row>
    <row r="636" spans="2:3" x14ac:dyDescent="0.2">
      <c r="B636" s="7"/>
      <c r="C636" s="7"/>
    </row>
    <row r="637" spans="2:3" x14ac:dyDescent="0.2">
      <c r="B637" s="7"/>
      <c r="C637" s="7"/>
    </row>
    <row r="638" spans="2:3" x14ac:dyDescent="0.2">
      <c r="B638" s="7"/>
      <c r="C638" s="7"/>
    </row>
    <row r="639" spans="2:3" x14ac:dyDescent="0.2">
      <c r="B639" s="7"/>
      <c r="C639" s="7"/>
    </row>
    <row r="640" spans="2:3" x14ac:dyDescent="0.2">
      <c r="B640" s="7"/>
      <c r="C640" s="7"/>
    </row>
    <row r="641" spans="2:3" x14ac:dyDescent="0.2">
      <c r="B641" s="7"/>
      <c r="C641" s="7"/>
    </row>
    <row r="642" spans="2:3" x14ac:dyDescent="0.2">
      <c r="B642" s="7"/>
      <c r="C642" s="7"/>
    </row>
    <row r="643" spans="2:3" x14ac:dyDescent="0.2">
      <c r="B643" s="7"/>
      <c r="C643" s="7"/>
    </row>
    <row r="644" spans="2:3" x14ac:dyDescent="0.2">
      <c r="B644" s="7"/>
      <c r="C644" s="7"/>
    </row>
    <row r="645" spans="2:3" x14ac:dyDescent="0.2">
      <c r="B645" s="7"/>
      <c r="C645" s="7"/>
    </row>
    <row r="646" spans="2:3" x14ac:dyDescent="0.2">
      <c r="B646" s="7"/>
      <c r="C646" s="7"/>
    </row>
    <row r="647" spans="2:3" x14ac:dyDescent="0.2">
      <c r="B647" s="7"/>
      <c r="C647" s="7"/>
    </row>
    <row r="648" spans="2:3" x14ac:dyDescent="0.2">
      <c r="B648" s="7"/>
      <c r="C648" s="7"/>
    </row>
    <row r="649" spans="2:3" x14ac:dyDescent="0.2">
      <c r="B649" s="7"/>
      <c r="C649" s="7"/>
    </row>
    <row r="650" spans="2:3" x14ac:dyDescent="0.2">
      <c r="B650" s="7"/>
      <c r="C650" s="7"/>
    </row>
    <row r="651" spans="2:3" x14ac:dyDescent="0.2">
      <c r="B651" s="7"/>
      <c r="C651" s="7"/>
    </row>
    <row r="652" spans="2:3" x14ac:dyDescent="0.2">
      <c r="B652" s="7"/>
      <c r="C652" s="7"/>
    </row>
    <row r="653" spans="2:3" x14ac:dyDescent="0.2">
      <c r="B653" s="7"/>
      <c r="C653" s="7"/>
    </row>
    <row r="654" spans="2:3" x14ac:dyDescent="0.2">
      <c r="B654" s="7"/>
      <c r="C654" s="7"/>
    </row>
    <row r="655" spans="2:3" x14ac:dyDescent="0.2">
      <c r="B655" s="7"/>
      <c r="C655" s="7"/>
    </row>
    <row r="656" spans="2:3" x14ac:dyDescent="0.2">
      <c r="B656" s="7"/>
      <c r="C656" s="7"/>
    </row>
    <row r="657" spans="2:3" x14ac:dyDescent="0.2">
      <c r="B657" s="7"/>
      <c r="C657" s="7"/>
    </row>
    <row r="658" spans="2:3" x14ac:dyDescent="0.2">
      <c r="B658" s="7"/>
      <c r="C658" s="7"/>
    </row>
    <row r="659" spans="2:3" x14ac:dyDescent="0.2">
      <c r="B659" s="7"/>
      <c r="C659" s="7"/>
    </row>
    <row r="660" spans="2:3" x14ac:dyDescent="0.2">
      <c r="B660" s="7"/>
      <c r="C660" s="7"/>
    </row>
    <row r="661" spans="2:3" x14ac:dyDescent="0.2">
      <c r="B661" s="7"/>
      <c r="C661" s="7"/>
    </row>
    <row r="662" spans="2:3" x14ac:dyDescent="0.2">
      <c r="B662" s="7"/>
      <c r="C662" s="7"/>
    </row>
    <row r="663" spans="2:3" x14ac:dyDescent="0.2">
      <c r="B663" s="7"/>
      <c r="C663" s="7"/>
    </row>
    <row r="664" spans="2:3" x14ac:dyDescent="0.2">
      <c r="B664" s="7"/>
      <c r="C664" s="7"/>
    </row>
    <row r="665" spans="2:3" x14ac:dyDescent="0.2">
      <c r="B665" s="7"/>
      <c r="C665" s="7"/>
    </row>
    <row r="666" spans="2:3" x14ac:dyDescent="0.2">
      <c r="B666" s="7"/>
      <c r="C666" s="7"/>
    </row>
    <row r="667" spans="2:3" x14ac:dyDescent="0.2">
      <c r="B667" s="7"/>
      <c r="C667" s="7"/>
    </row>
    <row r="668" spans="2:3" x14ac:dyDescent="0.2">
      <c r="B668" s="7"/>
      <c r="C668" s="7"/>
    </row>
    <row r="669" spans="2:3" x14ac:dyDescent="0.2">
      <c r="B669" s="7"/>
      <c r="C669" s="7"/>
    </row>
    <row r="670" spans="2:3" x14ac:dyDescent="0.2">
      <c r="B670" s="7"/>
      <c r="C670" s="7"/>
    </row>
    <row r="671" spans="2:3" x14ac:dyDescent="0.2">
      <c r="B671" s="7"/>
      <c r="C671" s="7"/>
    </row>
    <row r="672" spans="2:3" x14ac:dyDescent="0.2">
      <c r="B672" s="7"/>
      <c r="C672" s="7"/>
    </row>
    <row r="673" spans="2:3" x14ac:dyDescent="0.2">
      <c r="B673" s="7"/>
      <c r="C673" s="7"/>
    </row>
    <row r="674" spans="2:3" x14ac:dyDescent="0.2">
      <c r="B674" s="7"/>
      <c r="C674" s="7"/>
    </row>
    <row r="675" spans="2:3" x14ac:dyDescent="0.2">
      <c r="B675" s="7"/>
      <c r="C675" s="7"/>
    </row>
    <row r="676" spans="2:3" x14ac:dyDescent="0.2">
      <c r="B676" s="7"/>
      <c r="C676" s="7"/>
    </row>
    <row r="677" spans="2:3" x14ac:dyDescent="0.2">
      <c r="B677" s="7"/>
      <c r="C677" s="7"/>
    </row>
    <row r="678" spans="2:3" x14ac:dyDescent="0.2">
      <c r="B678" s="7"/>
      <c r="C678" s="7"/>
    </row>
    <row r="679" spans="2:3" x14ac:dyDescent="0.2">
      <c r="B679" s="7"/>
      <c r="C679" s="7"/>
    </row>
    <row r="680" spans="2:3" x14ac:dyDescent="0.2">
      <c r="B680" s="7"/>
      <c r="C680" s="7"/>
    </row>
    <row r="681" spans="2:3" x14ac:dyDescent="0.2">
      <c r="B681" s="7"/>
      <c r="C681" s="7"/>
    </row>
    <row r="682" spans="2:3" x14ac:dyDescent="0.2">
      <c r="B682" s="7"/>
      <c r="C682" s="7"/>
    </row>
    <row r="683" spans="2:3" x14ac:dyDescent="0.2">
      <c r="B683" s="7"/>
      <c r="C683" s="7"/>
    </row>
    <row r="684" spans="2:3" x14ac:dyDescent="0.2">
      <c r="B684" s="7"/>
      <c r="C684" s="7"/>
    </row>
    <row r="685" spans="2:3" x14ac:dyDescent="0.2">
      <c r="B685" s="7"/>
      <c r="C685" s="7"/>
    </row>
    <row r="686" spans="2:3" x14ac:dyDescent="0.2">
      <c r="B686" s="7"/>
      <c r="C686" s="7"/>
    </row>
    <row r="687" spans="2:3" x14ac:dyDescent="0.2">
      <c r="B687" s="7"/>
      <c r="C687" s="7"/>
    </row>
    <row r="688" spans="2:3" x14ac:dyDescent="0.2">
      <c r="B688" s="7"/>
      <c r="C688" s="7"/>
    </row>
    <row r="689" spans="2:3" x14ac:dyDescent="0.2">
      <c r="B689" s="7"/>
      <c r="C689" s="7"/>
    </row>
    <row r="690" spans="2:3" x14ac:dyDescent="0.2">
      <c r="B690" s="7"/>
      <c r="C690" s="7"/>
    </row>
    <row r="691" spans="2:3" x14ac:dyDescent="0.2">
      <c r="B691" s="7"/>
      <c r="C691" s="7"/>
    </row>
    <row r="692" spans="2:3" x14ac:dyDescent="0.2">
      <c r="B692" s="7"/>
      <c r="C692" s="7"/>
    </row>
    <row r="693" spans="2:3" x14ac:dyDescent="0.2">
      <c r="B693" s="7"/>
      <c r="C693" s="7"/>
    </row>
    <row r="694" spans="2:3" x14ac:dyDescent="0.2">
      <c r="B694" s="7"/>
      <c r="C694" s="7"/>
    </row>
    <row r="695" spans="2:3" x14ac:dyDescent="0.2">
      <c r="B695" s="7"/>
      <c r="C695" s="7"/>
    </row>
    <row r="696" spans="2:3" x14ac:dyDescent="0.2">
      <c r="B696" s="7"/>
      <c r="C696" s="7"/>
    </row>
    <row r="697" spans="2:3" x14ac:dyDescent="0.2">
      <c r="B697" s="7"/>
      <c r="C697" s="7"/>
    </row>
    <row r="698" spans="2:3" x14ac:dyDescent="0.2">
      <c r="B698" s="7"/>
      <c r="C698" s="7"/>
    </row>
    <row r="699" spans="2:3" x14ac:dyDescent="0.2">
      <c r="B699" s="7"/>
      <c r="C699" s="7"/>
    </row>
    <row r="700" spans="2:3" x14ac:dyDescent="0.2">
      <c r="B700" s="7"/>
      <c r="C700" s="7"/>
    </row>
    <row r="701" spans="2:3" x14ac:dyDescent="0.2">
      <c r="B701" s="7"/>
      <c r="C701" s="7"/>
    </row>
    <row r="702" spans="2:3" x14ac:dyDescent="0.2">
      <c r="B702" s="7"/>
      <c r="C702" s="7"/>
    </row>
    <row r="703" spans="2:3" x14ac:dyDescent="0.2">
      <c r="B703" s="7"/>
      <c r="C703" s="7"/>
    </row>
    <row r="704" spans="2:3" x14ac:dyDescent="0.2">
      <c r="B704" s="7"/>
      <c r="C704" s="7"/>
    </row>
    <row r="705" spans="2:3" x14ac:dyDescent="0.2">
      <c r="B705" s="7"/>
      <c r="C705" s="7"/>
    </row>
    <row r="706" spans="2:3" x14ac:dyDescent="0.2">
      <c r="B706" s="7"/>
      <c r="C706" s="7"/>
    </row>
    <row r="707" spans="2:3" x14ac:dyDescent="0.2">
      <c r="B707" s="7"/>
      <c r="C707" s="7"/>
    </row>
    <row r="708" spans="2:3" x14ac:dyDescent="0.2">
      <c r="B708" s="7"/>
      <c r="C708" s="7"/>
    </row>
    <row r="709" spans="2:3" x14ac:dyDescent="0.2">
      <c r="B709" s="7"/>
      <c r="C709" s="7"/>
    </row>
    <row r="710" spans="2:3" x14ac:dyDescent="0.2">
      <c r="B710" s="7"/>
      <c r="C710" s="7"/>
    </row>
    <row r="711" spans="2:3" x14ac:dyDescent="0.2">
      <c r="B711" s="7"/>
      <c r="C711" s="7"/>
    </row>
    <row r="712" spans="2:3" x14ac:dyDescent="0.2">
      <c r="B712" s="7"/>
      <c r="C712" s="7"/>
    </row>
    <row r="713" spans="2:3" x14ac:dyDescent="0.2">
      <c r="B713" s="7"/>
      <c r="C713" s="7"/>
    </row>
    <row r="714" spans="2:3" x14ac:dyDescent="0.2">
      <c r="B714" s="7"/>
      <c r="C714" s="7"/>
    </row>
    <row r="715" spans="2:3" x14ac:dyDescent="0.2">
      <c r="B715" s="7"/>
      <c r="C715" s="7"/>
    </row>
    <row r="716" spans="2:3" x14ac:dyDescent="0.2">
      <c r="B716" s="7"/>
      <c r="C716" s="7"/>
    </row>
    <row r="717" spans="2:3" x14ac:dyDescent="0.2">
      <c r="B717" s="7"/>
      <c r="C717" s="7"/>
    </row>
    <row r="718" spans="2:3" x14ac:dyDescent="0.2">
      <c r="B718" s="7"/>
      <c r="C718" s="7"/>
    </row>
    <row r="719" spans="2:3" x14ac:dyDescent="0.2">
      <c r="B719" s="7"/>
      <c r="C719" s="7"/>
    </row>
    <row r="720" spans="2:3" x14ac:dyDescent="0.2">
      <c r="B720" s="7"/>
      <c r="C720" s="7"/>
    </row>
    <row r="721" spans="2:3" x14ac:dyDescent="0.2">
      <c r="B721" s="7"/>
      <c r="C721" s="7"/>
    </row>
    <row r="722" spans="2:3" x14ac:dyDescent="0.2">
      <c r="B722" s="7"/>
      <c r="C722" s="7"/>
    </row>
    <row r="723" spans="2:3" x14ac:dyDescent="0.2">
      <c r="B723" s="7"/>
      <c r="C723" s="7"/>
    </row>
    <row r="724" spans="2:3" x14ac:dyDescent="0.2">
      <c r="B724" s="7"/>
      <c r="C724" s="7"/>
    </row>
    <row r="725" spans="2:3" x14ac:dyDescent="0.2">
      <c r="B725" s="7"/>
      <c r="C725" s="7"/>
    </row>
    <row r="726" spans="2:3" x14ac:dyDescent="0.2">
      <c r="B726" s="7"/>
      <c r="C726" s="7"/>
    </row>
    <row r="727" spans="2:3" x14ac:dyDescent="0.2">
      <c r="B727" s="7"/>
      <c r="C727" s="7"/>
    </row>
    <row r="728" spans="2:3" x14ac:dyDescent="0.2">
      <c r="B728" s="7"/>
      <c r="C728" s="7"/>
    </row>
    <row r="729" spans="2:3" x14ac:dyDescent="0.2">
      <c r="B729" s="7"/>
      <c r="C729" s="7"/>
    </row>
    <row r="730" spans="2:3" x14ac:dyDescent="0.2">
      <c r="B730" s="7"/>
      <c r="C730" s="7"/>
    </row>
    <row r="731" spans="2:3" x14ac:dyDescent="0.2">
      <c r="B731" s="7"/>
      <c r="C731" s="7"/>
    </row>
    <row r="732" spans="2:3" x14ac:dyDescent="0.2">
      <c r="B732" s="7"/>
      <c r="C732" s="7"/>
    </row>
    <row r="733" spans="2:3" x14ac:dyDescent="0.2">
      <c r="B733" s="7"/>
      <c r="C733" s="7"/>
    </row>
    <row r="734" spans="2:3" x14ac:dyDescent="0.2">
      <c r="B734" s="7"/>
      <c r="C734" s="7"/>
    </row>
    <row r="735" spans="2:3" x14ac:dyDescent="0.2">
      <c r="B735" s="7"/>
      <c r="C735" s="7"/>
    </row>
    <row r="736" spans="2:3" x14ac:dyDescent="0.2">
      <c r="B736" s="7"/>
      <c r="C736" s="7"/>
    </row>
    <row r="737" spans="2:3" x14ac:dyDescent="0.2">
      <c r="B737" s="7"/>
      <c r="C737" s="7"/>
    </row>
    <row r="738" spans="2:3" x14ac:dyDescent="0.2">
      <c r="B738" s="7"/>
      <c r="C738" s="7"/>
    </row>
    <row r="739" spans="2:3" x14ac:dyDescent="0.2">
      <c r="B739" s="7"/>
      <c r="C739" s="7"/>
    </row>
    <row r="740" spans="2:3" x14ac:dyDescent="0.2">
      <c r="B740" s="7"/>
      <c r="C740" s="7"/>
    </row>
    <row r="741" spans="2:3" x14ac:dyDescent="0.2">
      <c r="B741" s="7"/>
      <c r="C741" s="7"/>
    </row>
    <row r="742" spans="2:3" x14ac:dyDescent="0.2">
      <c r="B742" s="7"/>
      <c r="C742" s="7"/>
    </row>
    <row r="743" spans="2:3" x14ac:dyDescent="0.2">
      <c r="B743" s="7"/>
      <c r="C743" s="7"/>
    </row>
    <row r="744" spans="2:3" x14ac:dyDescent="0.2">
      <c r="B744" s="7"/>
      <c r="C744" s="7"/>
    </row>
    <row r="745" spans="2:3" x14ac:dyDescent="0.2">
      <c r="B745" s="7"/>
      <c r="C745" s="7"/>
    </row>
    <row r="746" spans="2:3" x14ac:dyDescent="0.2">
      <c r="B746" s="7"/>
      <c r="C746" s="7"/>
    </row>
    <row r="747" spans="2:3" x14ac:dyDescent="0.2">
      <c r="B747" s="7"/>
      <c r="C747" s="7"/>
    </row>
    <row r="748" spans="2:3" x14ac:dyDescent="0.2">
      <c r="B748" s="7"/>
      <c r="C748" s="7"/>
    </row>
    <row r="749" spans="2:3" x14ac:dyDescent="0.2">
      <c r="B749" s="7"/>
      <c r="C749" s="7"/>
    </row>
    <row r="750" spans="2:3" x14ac:dyDescent="0.2">
      <c r="B750" s="7"/>
      <c r="C750" s="7"/>
    </row>
    <row r="751" spans="2:3" x14ac:dyDescent="0.2">
      <c r="B751" s="7"/>
      <c r="C751" s="7"/>
    </row>
    <row r="752" spans="2:3" x14ac:dyDescent="0.2">
      <c r="B752" s="7"/>
      <c r="C752" s="7"/>
    </row>
    <row r="753" spans="2:3" x14ac:dyDescent="0.2">
      <c r="B753" s="7"/>
      <c r="C753" s="7"/>
    </row>
    <row r="754" spans="2:3" x14ac:dyDescent="0.2">
      <c r="B754" s="7"/>
      <c r="C754" s="7"/>
    </row>
    <row r="755" spans="2:3" x14ac:dyDescent="0.2">
      <c r="B755" s="7"/>
      <c r="C755" s="7"/>
    </row>
    <row r="756" spans="2:3" x14ac:dyDescent="0.2">
      <c r="B756" s="7"/>
      <c r="C756" s="7"/>
    </row>
    <row r="757" spans="2:3" x14ac:dyDescent="0.2">
      <c r="B757" s="7"/>
      <c r="C757" s="7"/>
    </row>
    <row r="758" spans="2:3" x14ac:dyDescent="0.2">
      <c r="B758" s="7"/>
      <c r="C758" s="7"/>
    </row>
    <row r="759" spans="2:3" x14ac:dyDescent="0.2">
      <c r="B759" s="7"/>
      <c r="C759" s="7"/>
    </row>
    <row r="760" spans="2:3" x14ac:dyDescent="0.2">
      <c r="B760" s="7"/>
      <c r="C760" s="7"/>
    </row>
    <row r="761" spans="2:3" x14ac:dyDescent="0.2">
      <c r="B761" s="7"/>
      <c r="C761" s="7"/>
    </row>
    <row r="762" spans="2:3" x14ac:dyDescent="0.2">
      <c r="B762" s="7"/>
      <c r="C762" s="7"/>
    </row>
    <row r="763" spans="2:3" x14ac:dyDescent="0.2">
      <c r="B763" s="7"/>
      <c r="C763" s="7"/>
    </row>
    <row r="764" spans="2:3" x14ac:dyDescent="0.2">
      <c r="B764" s="7"/>
      <c r="C764" s="7"/>
    </row>
    <row r="765" spans="2:3" x14ac:dyDescent="0.2">
      <c r="B765" s="7"/>
      <c r="C765" s="7"/>
    </row>
    <row r="766" spans="2:3" x14ac:dyDescent="0.2">
      <c r="B766" s="7"/>
      <c r="C766" s="7"/>
    </row>
    <row r="767" spans="2:3" x14ac:dyDescent="0.2">
      <c r="B767" s="7"/>
      <c r="C767" s="7"/>
    </row>
    <row r="768" spans="2:3" x14ac:dyDescent="0.2">
      <c r="B768" s="7"/>
      <c r="C768" s="7"/>
    </row>
    <row r="769" spans="2:3" x14ac:dyDescent="0.2">
      <c r="B769" s="7"/>
      <c r="C769" s="7"/>
    </row>
    <row r="770" spans="2:3" x14ac:dyDescent="0.2">
      <c r="B770" s="7"/>
      <c r="C770" s="7"/>
    </row>
    <row r="771" spans="2:3" x14ac:dyDescent="0.2">
      <c r="B771" s="7"/>
      <c r="C771" s="7"/>
    </row>
    <row r="772" spans="2:3" x14ac:dyDescent="0.2">
      <c r="B772" s="7"/>
      <c r="C772" s="7"/>
    </row>
    <row r="773" spans="2:3" x14ac:dyDescent="0.2">
      <c r="B773" s="7"/>
      <c r="C773" s="7"/>
    </row>
    <row r="774" spans="2:3" x14ac:dyDescent="0.2">
      <c r="B774" s="7"/>
      <c r="C774" s="7"/>
    </row>
    <row r="775" spans="2:3" x14ac:dyDescent="0.2">
      <c r="B775" s="7"/>
      <c r="C775" s="7"/>
    </row>
    <row r="776" spans="2:3" x14ac:dyDescent="0.2">
      <c r="B776" s="7"/>
      <c r="C776" s="7"/>
    </row>
    <row r="777" spans="2:3" x14ac:dyDescent="0.2">
      <c r="B777" s="7"/>
      <c r="C777" s="7"/>
    </row>
    <row r="778" spans="2:3" x14ac:dyDescent="0.2">
      <c r="B778" s="7"/>
      <c r="C778" s="7"/>
    </row>
    <row r="779" spans="2:3" x14ac:dyDescent="0.2">
      <c r="B779" s="7"/>
      <c r="C779" s="7"/>
    </row>
    <row r="780" spans="2:3" x14ac:dyDescent="0.2">
      <c r="B780" s="7"/>
      <c r="C780" s="7"/>
    </row>
    <row r="781" spans="2:3" x14ac:dyDescent="0.2">
      <c r="B781" s="7"/>
      <c r="C781" s="7"/>
    </row>
    <row r="782" spans="2:3" x14ac:dyDescent="0.2">
      <c r="B782" s="7"/>
      <c r="C782" s="7"/>
    </row>
    <row r="783" spans="2:3" x14ac:dyDescent="0.2">
      <c r="B783" s="7"/>
      <c r="C783" s="7"/>
    </row>
    <row r="784" spans="2:3" x14ac:dyDescent="0.2">
      <c r="B784" s="7"/>
      <c r="C784" s="7"/>
    </row>
    <row r="785" spans="2:3" x14ac:dyDescent="0.2">
      <c r="B785" s="7"/>
      <c r="C785" s="7"/>
    </row>
    <row r="786" spans="2:3" x14ac:dyDescent="0.2">
      <c r="B786" s="7"/>
      <c r="C786" s="7"/>
    </row>
    <row r="787" spans="2:3" x14ac:dyDescent="0.2">
      <c r="B787" s="7"/>
      <c r="C787" s="7"/>
    </row>
    <row r="788" spans="2:3" x14ac:dyDescent="0.2">
      <c r="B788" s="7"/>
      <c r="C788" s="7"/>
    </row>
    <row r="789" spans="2:3" x14ac:dyDescent="0.2">
      <c r="B789" s="7"/>
      <c r="C789" s="7"/>
    </row>
    <row r="790" spans="2:3" x14ac:dyDescent="0.2">
      <c r="B790" s="7"/>
      <c r="C790" s="7"/>
    </row>
    <row r="791" spans="2:3" x14ac:dyDescent="0.2">
      <c r="B791" s="7"/>
      <c r="C791" s="7"/>
    </row>
    <row r="792" spans="2:3" x14ac:dyDescent="0.2">
      <c r="B792" s="7"/>
      <c r="C792" s="7"/>
    </row>
    <row r="793" spans="2:3" x14ac:dyDescent="0.2">
      <c r="B793" s="7"/>
      <c r="C793" s="7"/>
    </row>
    <row r="794" spans="2:3" x14ac:dyDescent="0.2">
      <c r="B794" s="7"/>
      <c r="C794" s="7"/>
    </row>
    <row r="795" spans="2:3" x14ac:dyDescent="0.2">
      <c r="B795" s="7"/>
      <c r="C795" s="7"/>
    </row>
    <row r="796" spans="2:3" x14ac:dyDescent="0.2">
      <c r="B796" s="7"/>
      <c r="C796" s="7"/>
    </row>
    <row r="797" spans="2:3" x14ac:dyDescent="0.2">
      <c r="B797" s="7"/>
      <c r="C797" s="7"/>
    </row>
    <row r="798" spans="2:3" x14ac:dyDescent="0.2">
      <c r="B798" s="7"/>
      <c r="C798" s="7"/>
    </row>
    <row r="799" spans="2:3" x14ac:dyDescent="0.2">
      <c r="B799" s="7"/>
      <c r="C799" s="7"/>
    </row>
    <row r="800" spans="2:3" x14ac:dyDescent="0.2">
      <c r="B800" s="7"/>
      <c r="C800" s="7"/>
    </row>
    <row r="801" spans="2:3" x14ac:dyDescent="0.2">
      <c r="B801" s="7"/>
      <c r="C801" s="7"/>
    </row>
    <row r="802" spans="2:3" x14ac:dyDescent="0.2">
      <c r="B802" s="7"/>
      <c r="C802" s="7"/>
    </row>
    <row r="803" spans="2:3" x14ac:dyDescent="0.2">
      <c r="B803" s="7"/>
      <c r="C803" s="7"/>
    </row>
    <row r="804" spans="2:3" x14ac:dyDescent="0.2">
      <c r="B804" s="7"/>
      <c r="C804" s="7"/>
    </row>
    <row r="805" spans="2:3" x14ac:dyDescent="0.2">
      <c r="B805" s="7"/>
      <c r="C805" s="7"/>
    </row>
    <row r="806" spans="2:3" x14ac:dyDescent="0.2">
      <c r="B806" s="7"/>
      <c r="C806" s="7"/>
    </row>
    <row r="807" spans="2:3" x14ac:dyDescent="0.2">
      <c r="B807" s="7"/>
      <c r="C807" s="7"/>
    </row>
    <row r="808" spans="2:3" x14ac:dyDescent="0.2">
      <c r="B808" s="7"/>
      <c r="C808" s="7"/>
    </row>
    <row r="809" spans="2:3" x14ac:dyDescent="0.2">
      <c r="B809" s="7"/>
      <c r="C809" s="7"/>
    </row>
    <row r="810" spans="2:3" x14ac:dyDescent="0.2">
      <c r="B810" s="7"/>
      <c r="C810" s="7"/>
    </row>
    <row r="811" spans="2:3" x14ac:dyDescent="0.2">
      <c r="B811" s="7"/>
      <c r="C811" s="7"/>
    </row>
    <row r="812" spans="2:3" x14ac:dyDescent="0.2">
      <c r="B812" s="7"/>
      <c r="C812" s="7"/>
    </row>
    <row r="813" spans="2:3" x14ac:dyDescent="0.2">
      <c r="B813" s="7"/>
      <c r="C813" s="7"/>
    </row>
    <row r="814" spans="2:3" x14ac:dyDescent="0.2">
      <c r="B814" s="7"/>
      <c r="C814" s="7"/>
    </row>
    <row r="815" spans="2:3" x14ac:dyDescent="0.2">
      <c r="B815" s="7"/>
      <c r="C815" s="7"/>
    </row>
    <row r="816" spans="2:3" x14ac:dyDescent="0.2">
      <c r="B816" s="7"/>
      <c r="C816" s="7"/>
    </row>
    <row r="817" spans="2:3" x14ac:dyDescent="0.2">
      <c r="B817" s="7"/>
      <c r="C817" s="7"/>
    </row>
    <row r="818" spans="2:3" x14ac:dyDescent="0.2">
      <c r="B818" s="7"/>
      <c r="C818" s="7"/>
    </row>
    <row r="819" spans="2:3" x14ac:dyDescent="0.2">
      <c r="B819" s="7"/>
      <c r="C819" s="7"/>
    </row>
    <row r="820" spans="2:3" x14ac:dyDescent="0.2">
      <c r="B820" s="7"/>
      <c r="C820" s="7"/>
    </row>
    <row r="821" spans="2:3" x14ac:dyDescent="0.2">
      <c r="B821" s="7"/>
      <c r="C821" s="7"/>
    </row>
    <row r="822" spans="2:3" x14ac:dyDescent="0.2">
      <c r="B822" s="7"/>
      <c r="C822" s="7"/>
    </row>
    <row r="823" spans="2:3" x14ac:dyDescent="0.2">
      <c r="B823" s="7"/>
      <c r="C823" s="7"/>
    </row>
    <row r="824" spans="2:3" x14ac:dyDescent="0.2">
      <c r="B824" s="7"/>
      <c r="C824" s="7"/>
    </row>
    <row r="825" spans="2:3" x14ac:dyDescent="0.2">
      <c r="B825" s="7"/>
      <c r="C825" s="7"/>
    </row>
    <row r="826" spans="2:3" x14ac:dyDescent="0.2">
      <c r="B826" s="7"/>
      <c r="C826" s="7"/>
    </row>
    <row r="827" spans="2:3" x14ac:dyDescent="0.2">
      <c r="B827" s="7"/>
      <c r="C827" s="7"/>
    </row>
    <row r="828" spans="2:3" x14ac:dyDescent="0.2">
      <c r="B828" s="7"/>
      <c r="C828" s="7"/>
    </row>
    <row r="829" spans="2:3" x14ac:dyDescent="0.2">
      <c r="B829" s="7"/>
      <c r="C829" s="7"/>
    </row>
    <row r="830" spans="2:3" x14ac:dyDescent="0.2">
      <c r="B830" s="7"/>
      <c r="C830" s="7"/>
    </row>
    <row r="831" spans="2:3" x14ac:dyDescent="0.2">
      <c r="B831" s="7"/>
      <c r="C831" s="7"/>
    </row>
    <row r="832" spans="2:3" x14ac:dyDescent="0.2">
      <c r="B832" s="7"/>
      <c r="C832" s="7"/>
    </row>
    <row r="833" spans="2:3" x14ac:dyDescent="0.2">
      <c r="B833" s="7"/>
      <c r="C833" s="7"/>
    </row>
    <row r="834" spans="2:3" x14ac:dyDescent="0.2">
      <c r="B834" s="7"/>
      <c r="C834" s="7"/>
    </row>
    <row r="835" spans="2:3" x14ac:dyDescent="0.2">
      <c r="B835" s="7"/>
      <c r="C835" s="7"/>
    </row>
    <row r="836" spans="2:3" x14ac:dyDescent="0.2">
      <c r="B836" s="7"/>
      <c r="C836" s="7"/>
    </row>
    <row r="837" spans="2:3" x14ac:dyDescent="0.2">
      <c r="B837" s="7"/>
      <c r="C837" s="7"/>
    </row>
    <row r="838" spans="2:3" x14ac:dyDescent="0.2">
      <c r="B838" s="7"/>
      <c r="C838" s="7"/>
    </row>
    <row r="839" spans="2:3" x14ac:dyDescent="0.2">
      <c r="B839" s="7"/>
      <c r="C839" s="7"/>
    </row>
    <row r="840" spans="2:3" x14ac:dyDescent="0.2">
      <c r="B840" s="7"/>
      <c r="C840" s="7"/>
    </row>
    <row r="841" spans="2:3" x14ac:dyDescent="0.2">
      <c r="B841" s="7"/>
      <c r="C841" s="7"/>
    </row>
    <row r="842" spans="2:3" x14ac:dyDescent="0.2">
      <c r="B842" s="7"/>
      <c r="C842" s="7"/>
    </row>
    <row r="843" spans="2:3" x14ac:dyDescent="0.2">
      <c r="B843" s="7"/>
      <c r="C843" s="7"/>
    </row>
    <row r="844" spans="2:3" x14ac:dyDescent="0.2">
      <c r="B844" s="7"/>
      <c r="C844" s="7"/>
    </row>
    <row r="845" spans="2:3" x14ac:dyDescent="0.2">
      <c r="B845" s="7"/>
      <c r="C845" s="7"/>
    </row>
    <row r="846" spans="2:3" x14ac:dyDescent="0.2">
      <c r="B846" s="7"/>
      <c r="C846" s="7"/>
    </row>
    <row r="847" spans="2:3" x14ac:dyDescent="0.2">
      <c r="B847" s="7"/>
      <c r="C847" s="7"/>
    </row>
    <row r="848" spans="2:3" x14ac:dyDescent="0.2">
      <c r="B848" s="7"/>
      <c r="C848" s="7"/>
    </row>
    <row r="849" spans="2:3" x14ac:dyDescent="0.2">
      <c r="B849" s="7"/>
      <c r="C849" s="7"/>
    </row>
    <row r="850" spans="2:3" x14ac:dyDescent="0.2">
      <c r="B850" s="7"/>
      <c r="C850" s="7"/>
    </row>
    <row r="851" spans="2:3" x14ac:dyDescent="0.2">
      <c r="B851" s="7"/>
      <c r="C851" s="7"/>
    </row>
    <row r="852" spans="2:3" x14ac:dyDescent="0.2">
      <c r="B852" s="7"/>
      <c r="C852" s="7"/>
    </row>
    <row r="853" spans="2:3" x14ac:dyDescent="0.2">
      <c r="B853" s="7"/>
      <c r="C853" s="7"/>
    </row>
    <row r="854" spans="2:3" x14ac:dyDescent="0.2">
      <c r="B854" s="7"/>
      <c r="C854" s="7"/>
    </row>
    <row r="855" spans="2:3" x14ac:dyDescent="0.2">
      <c r="B855" s="7"/>
      <c r="C855" s="7"/>
    </row>
    <row r="856" spans="2:3" x14ac:dyDescent="0.2">
      <c r="B856" s="7"/>
      <c r="C856" s="7"/>
    </row>
    <row r="857" spans="2:3" x14ac:dyDescent="0.2">
      <c r="B857" s="7"/>
      <c r="C857" s="7"/>
    </row>
    <row r="858" spans="2:3" x14ac:dyDescent="0.2">
      <c r="B858" s="7"/>
      <c r="C858" s="7"/>
    </row>
    <row r="859" spans="2:3" x14ac:dyDescent="0.2">
      <c r="B859" s="7"/>
      <c r="C859" s="7"/>
    </row>
    <row r="860" spans="2:3" x14ac:dyDescent="0.2">
      <c r="B860" s="7"/>
      <c r="C860" s="7"/>
    </row>
    <row r="861" spans="2:3" x14ac:dyDescent="0.2">
      <c r="B861" s="7"/>
      <c r="C861" s="7"/>
    </row>
    <row r="862" spans="2:3" x14ac:dyDescent="0.2">
      <c r="B862" s="7"/>
      <c r="C862" s="7"/>
    </row>
    <row r="863" spans="2:3" x14ac:dyDescent="0.2">
      <c r="B863" s="7"/>
      <c r="C863" s="7"/>
    </row>
    <row r="864" spans="2:3" x14ac:dyDescent="0.2">
      <c r="B864" s="7"/>
      <c r="C864" s="7"/>
    </row>
    <row r="865" spans="2:3" x14ac:dyDescent="0.2">
      <c r="B865" s="7"/>
      <c r="C865" s="7"/>
    </row>
    <row r="866" spans="2:3" x14ac:dyDescent="0.2">
      <c r="B866" s="7"/>
      <c r="C866" s="7"/>
    </row>
    <row r="867" spans="2:3" x14ac:dyDescent="0.2">
      <c r="B867" s="7"/>
      <c r="C867" s="7"/>
    </row>
    <row r="868" spans="2:3" x14ac:dyDescent="0.2">
      <c r="B868" s="7"/>
      <c r="C868" s="7"/>
    </row>
    <row r="869" spans="2:3" x14ac:dyDescent="0.2">
      <c r="B869" s="7"/>
      <c r="C869" s="7"/>
    </row>
    <row r="870" spans="2:3" x14ac:dyDescent="0.2">
      <c r="B870" s="7"/>
      <c r="C870" s="7"/>
    </row>
    <row r="871" spans="2:3" x14ac:dyDescent="0.2">
      <c r="B871" s="7"/>
      <c r="C871" s="7"/>
    </row>
    <row r="872" spans="2:3" x14ac:dyDescent="0.2">
      <c r="B872" s="7"/>
      <c r="C872" s="7"/>
    </row>
    <row r="873" spans="2:3" x14ac:dyDescent="0.2">
      <c r="B873" s="7"/>
      <c r="C873" s="7"/>
    </row>
    <row r="874" spans="2:3" x14ac:dyDescent="0.2">
      <c r="B874" s="7"/>
      <c r="C874" s="7"/>
    </row>
    <row r="875" spans="2:3" x14ac:dyDescent="0.2">
      <c r="B875" s="7"/>
      <c r="C875" s="7"/>
    </row>
    <row r="876" spans="2:3" x14ac:dyDescent="0.2">
      <c r="B876" s="7"/>
      <c r="C876" s="7"/>
    </row>
    <row r="877" spans="2:3" x14ac:dyDescent="0.2">
      <c r="B877" s="7"/>
      <c r="C877" s="7"/>
    </row>
    <row r="878" spans="2:3" x14ac:dyDescent="0.2">
      <c r="B878" s="7"/>
      <c r="C878" s="7"/>
    </row>
    <row r="879" spans="2:3" x14ac:dyDescent="0.2">
      <c r="B879" s="7"/>
      <c r="C879" s="7"/>
    </row>
    <row r="880" spans="2:3" x14ac:dyDescent="0.2">
      <c r="B880" s="7"/>
      <c r="C880" s="7"/>
    </row>
    <row r="881" spans="2:3" x14ac:dyDescent="0.2">
      <c r="B881" s="7"/>
      <c r="C881" s="7"/>
    </row>
    <row r="882" spans="2:3" x14ac:dyDescent="0.2">
      <c r="B882" s="7"/>
      <c r="C882" s="7"/>
    </row>
    <row r="883" spans="2:3" x14ac:dyDescent="0.2">
      <c r="B883" s="7"/>
      <c r="C883" s="7"/>
    </row>
    <row r="884" spans="2:3" x14ac:dyDescent="0.2">
      <c r="B884" s="7"/>
      <c r="C884" s="7"/>
    </row>
    <row r="885" spans="2:3" x14ac:dyDescent="0.2">
      <c r="B885" s="7"/>
      <c r="C885" s="7"/>
    </row>
    <row r="886" spans="2:3" x14ac:dyDescent="0.2">
      <c r="B886" s="7"/>
      <c r="C886" s="7"/>
    </row>
    <row r="887" spans="2:3" x14ac:dyDescent="0.2">
      <c r="B887" s="7"/>
      <c r="C887" s="7"/>
    </row>
    <row r="888" spans="2:3" x14ac:dyDescent="0.2">
      <c r="B888" s="7"/>
      <c r="C888" s="7"/>
    </row>
    <row r="889" spans="2:3" x14ac:dyDescent="0.2">
      <c r="B889" s="7"/>
      <c r="C889" s="7"/>
    </row>
    <row r="890" spans="2:3" x14ac:dyDescent="0.2">
      <c r="B890" s="7"/>
      <c r="C890" s="7"/>
    </row>
    <row r="891" spans="2:3" x14ac:dyDescent="0.2">
      <c r="B891" s="7"/>
      <c r="C891" s="7"/>
    </row>
    <row r="892" spans="2:3" x14ac:dyDescent="0.2">
      <c r="B892" s="7"/>
      <c r="C892" s="7"/>
    </row>
    <row r="893" spans="2:3" x14ac:dyDescent="0.2">
      <c r="B893" s="7"/>
      <c r="C893" s="7"/>
    </row>
    <row r="894" spans="2:3" x14ac:dyDescent="0.2">
      <c r="B894" s="7"/>
      <c r="C894" s="7"/>
    </row>
    <row r="895" spans="2:3" x14ac:dyDescent="0.2">
      <c r="B895" s="7"/>
      <c r="C895" s="7"/>
    </row>
    <row r="896" spans="2:3" x14ac:dyDescent="0.2">
      <c r="B896" s="7"/>
      <c r="C896" s="7"/>
    </row>
    <row r="897" spans="2:3" x14ac:dyDescent="0.2">
      <c r="B897" s="7"/>
      <c r="C897" s="7"/>
    </row>
    <row r="898" spans="2:3" x14ac:dyDescent="0.2">
      <c r="B898" s="7"/>
      <c r="C898" s="7"/>
    </row>
    <row r="899" spans="2:3" x14ac:dyDescent="0.2">
      <c r="B899" s="7"/>
      <c r="C899" s="7"/>
    </row>
    <row r="900" spans="2:3" x14ac:dyDescent="0.2">
      <c r="B900" s="7"/>
      <c r="C900" s="7"/>
    </row>
    <row r="901" spans="2:3" x14ac:dyDescent="0.2">
      <c r="B901" s="7"/>
      <c r="C901" s="7"/>
    </row>
    <row r="902" spans="2:3" x14ac:dyDescent="0.2">
      <c r="B902" s="7"/>
      <c r="C902" s="7"/>
    </row>
    <row r="903" spans="2:3" x14ac:dyDescent="0.2">
      <c r="B903" s="7"/>
      <c r="C903" s="7"/>
    </row>
    <row r="904" spans="2:3" x14ac:dyDescent="0.2">
      <c r="B904" s="7"/>
      <c r="C904" s="7"/>
    </row>
    <row r="905" spans="2:3" x14ac:dyDescent="0.2">
      <c r="B905" s="7"/>
      <c r="C905" s="7"/>
    </row>
    <row r="906" spans="2:3" x14ac:dyDescent="0.2">
      <c r="B906" s="7"/>
      <c r="C906" s="7"/>
    </row>
    <row r="907" spans="2:3" x14ac:dyDescent="0.2">
      <c r="B907" s="7"/>
      <c r="C907" s="7"/>
    </row>
    <row r="908" spans="2:3" x14ac:dyDescent="0.2">
      <c r="B908" s="7"/>
      <c r="C908" s="7"/>
    </row>
    <row r="909" spans="2:3" x14ac:dyDescent="0.2">
      <c r="B909" s="7"/>
      <c r="C909" s="7"/>
    </row>
    <row r="910" spans="2:3" x14ac:dyDescent="0.2">
      <c r="B910" s="7"/>
      <c r="C910" s="7"/>
    </row>
    <row r="911" spans="2:3" x14ac:dyDescent="0.2">
      <c r="B911" s="7"/>
      <c r="C911" s="7"/>
    </row>
    <row r="912" spans="2:3" x14ac:dyDescent="0.2">
      <c r="B912" s="7"/>
      <c r="C912" s="7"/>
    </row>
    <row r="913" spans="2:3" x14ac:dyDescent="0.2">
      <c r="B913" s="7"/>
      <c r="C913" s="7"/>
    </row>
    <row r="914" spans="2:3" x14ac:dyDescent="0.2">
      <c r="B914" s="7"/>
      <c r="C914" s="7"/>
    </row>
    <row r="915" spans="2:3" x14ac:dyDescent="0.2">
      <c r="B915" s="7"/>
      <c r="C915" s="7"/>
    </row>
    <row r="916" spans="2:3" x14ac:dyDescent="0.2">
      <c r="B916" s="7"/>
      <c r="C916" s="7"/>
    </row>
    <row r="917" spans="2:3" x14ac:dyDescent="0.2">
      <c r="B917" s="7"/>
      <c r="C917" s="7"/>
    </row>
    <row r="918" spans="2:3" x14ac:dyDescent="0.2">
      <c r="B918" s="7"/>
      <c r="C918" s="7"/>
    </row>
    <row r="919" spans="2:3" x14ac:dyDescent="0.2">
      <c r="B919" s="7"/>
      <c r="C919" s="7"/>
    </row>
    <row r="920" spans="2:3" x14ac:dyDescent="0.2">
      <c r="B920" s="7"/>
      <c r="C920" s="7"/>
    </row>
    <row r="921" spans="2:3" x14ac:dyDescent="0.2">
      <c r="B921" s="7"/>
      <c r="C921" s="7"/>
    </row>
    <row r="922" spans="2:3" x14ac:dyDescent="0.2">
      <c r="B922" s="7"/>
      <c r="C922" s="7"/>
    </row>
    <row r="923" spans="2:3" x14ac:dyDescent="0.2">
      <c r="B923" s="7"/>
      <c r="C923" s="7"/>
    </row>
    <row r="924" spans="2:3" x14ac:dyDescent="0.2">
      <c r="B924" s="7"/>
      <c r="C924" s="7"/>
    </row>
    <row r="925" spans="2:3" x14ac:dyDescent="0.2">
      <c r="B925" s="7"/>
      <c r="C925" s="7"/>
    </row>
    <row r="926" spans="2:3" x14ac:dyDescent="0.2">
      <c r="B926" s="7"/>
      <c r="C926" s="7"/>
    </row>
    <row r="927" spans="2:3" x14ac:dyDescent="0.2">
      <c r="B927" s="7"/>
      <c r="C927" s="7"/>
    </row>
    <row r="928" spans="2:3" x14ac:dyDescent="0.2">
      <c r="B928" s="7"/>
      <c r="C928" s="7"/>
    </row>
    <row r="929" spans="2:3" x14ac:dyDescent="0.2">
      <c r="B929" s="7"/>
      <c r="C929" s="7"/>
    </row>
    <row r="930" spans="2:3" x14ac:dyDescent="0.2">
      <c r="B930" s="7"/>
      <c r="C930" s="7"/>
    </row>
    <row r="931" spans="2:3" x14ac:dyDescent="0.2">
      <c r="B931" s="7"/>
      <c r="C931" s="7"/>
    </row>
    <row r="932" spans="2:3" x14ac:dyDescent="0.2">
      <c r="B932" s="7"/>
      <c r="C932" s="7"/>
    </row>
    <row r="933" spans="2:3" x14ac:dyDescent="0.2">
      <c r="B933" s="7"/>
      <c r="C933" s="7"/>
    </row>
    <row r="934" spans="2:3" x14ac:dyDescent="0.2">
      <c r="B934" s="7"/>
      <c r="C934" s="7"/>
    </row>
    <row r="935" spans="2:3" x14ac:dyDescent="0.2">
      <c r="B935" s="7"/>
      <c r="C935" s="7"/>
    </row>
    <row r="936" spans="2:3" x14ac:dyDescent="0.2">
      <c r="B936" s="7"/>
      <c r="C936" s="7"/>
    </row>
    <row r="937" spans="2:3" x14ac:dyDescent="0.2">
      <c r="B937" s="7"/>
      <c r="C937" s="7"/>
    </row>
    <row r="938" spans="2:3" x14ac:dyDescent="0.2">
      <c r="B938" s="7"/>
      <c r="C938" s="7"/>
    </row>
    <row r="939" spans="2:3" x14ac:dyDescent="0.2">
      <c r="B939" s="7"/>
      <c r="C939" s="7"/>
    </row>
    <row r="940" spans="2:3" x14ac:dyDescent="0.2">
      <c r="B940" s="7"/>
      <c r="C940" s="7"/>
    </row>
    <row r="941" spans="2:3" x14ac:dyDescent="0.2">
      <c r="B941" s="7"/>
      <c r="C941" s="7"/>
    </row>
    <row r="942" spans="2:3" x14ac:dyDescent="0.2">
      <c r="B942" s="7"/>
      <c r="C942" s="7"/>
    </row>
    <row r="943" spans="2:3" x14ac:dyDescent="0.2">
      <c r="B943" s="7"/>
      <c r="C943" s="7"/>
    </row>
    <row r="944" spans="2:3" x14ac:dyDescent="0.2">
      <c r="B944" s="7"/>
      <c r="C944" s="7"/>
    </row>
    <row r="945" spans="2:3" x14ac:dyDescent="0.2">
      <c r="B945" s="7"/>
      <c r="C945" s="7"/>
    </row>
    <row r="946" spans="2:3" x14ac:dyDescent="0.2">
      <c r="B946" s="7"/>
      <c r="C946" s="7"/>
    </row>
    <row r="947" spans="2:3" x14ac:dyDescent="0.2">
      <c r="B947" s="7"/>
      <c r="C947" s="7"/>
    </row>
    <row r="948" spans="2:3" x14ac:dyDescent="0.2">
      <c r="B948" s="7"/>
      <c r="C948" s="7"/>
    </row>
    <row r="949" spans="2:3" x14ac:dyDescent="0.2">
      <c r="B949" s="7"/>
      <c r="C949" s="7"/>
    </row>
    <row r="950" spans="2:3" x14ac:dyDescent="0.2">
      <c r="B950" s="7"/>
      <c r="C950" s="7"/>
    </row>
    <row r="951" spans="2:3" x14ac:dyDescent="0.2">
      <c r="B951" s="7"/>
      <c r="C951" s="7"/>
    </row>
    <row r="952" spans="2:3" x14ac:dyDescent="0.2">
      <c r="B952" s="7"/>
      <c r="C952" s="7"/>
    </row>
    <row r="953" spans="2:3" x14ac:dyDescent="0.2">
      <c r="B953" s="7"/>
      <c r="C953" s="7"/>
    </row>
    <row r="954" spans="2:3" x14ac:dyDescent="0.2">
      <c r="B954" s="7"/>
      <c r="C954" s="7"/>
    </row>
    <row r="955" spans="2:3" x14ac:dyDescent="0.2">
      <c r="B955" s="7"/>
      <c r="C955" s="7"/>
    </row>
    <row r="956" spans="2:3" x14ac:dyDescent="0.2">
      <c r="B956" s="7"/>
      <c r="C956" s="7"/>
    </row>
    <row r="957" spans="2:3" x14ac:dyDescent="0.2">
      <c r="B957" s="7"/>
      <c r="C957" s="7"/>
    </row>
    <row r="958" spans="2:3" x14ac:dyDescent="0.2">
      <c r="B958" s="7"/>
      <c r="C958" s="7"/>
    </row>
    <row r="959" spans="2:3" x14ac:dyDescent="0.2">
      <c r="B959" s="7"/>
      <c r="C959" s="7"/>
    </row>
    <row r="960" spans="2:3" x14ac:dyDescent="0.2">
      <c r="B960" s="7"/>
      <c r="C960" s="7"/>
    </row>
    <row r="961" spans="2:3" x14ac:dyDescent="0.2">
      <c r="B961" s="7"/>
      <c r="C961" s="7"/>
    </row>
    <row r="962" spans="2:3" x14ac:dyDescent="0.2">
      <c r="B962" s="7"/>
      <c r="C962" s="7"/>
    </row>
    <row r="963" spans="2:3" x14ac:dyDescent="0.2">
      <c r="B963" s="7"/>
      <c r="C963" s="7"/>
    </row>
    <row r="964" spans="2:3" x14ac:dyDescent="0.2">
      <c r="B964" s="7"/>
      <c r="C964" s="7"/>
    </row>
    <row r="965" spans="2:3" x14ac:dyDescent="0.2">
      <c r="B965" s="7"/>
      <c r="C965" s="7"/>
    </row>
    <row r="966" spans="2:3" x14ac:dyDescent="0.2">
      <c r="B966" s="7"/>
      <c r="C966" s="7"/>
    </row>
    <row r="967" spans="2:3" x14ac:dyDescent="0.2">
      <c r="B967" s="7"/>
      <c r="C967" s="7"/>
    </row>
    <row r="968" spans="2:3" x14ac:dyDescent="0.2">
      <c r="B968" s="7"/>
      <c r="C968" s="7"/>
    </row>
    <row r="969" spans="2:3" x14ac:dyDescent="0.2">
      <c r="B969" s="7"/>
      <c r="C969" s="7"/>
    </row>
    <row r="970" spans="2:3" x14ac:dyDescent="0.2">
      <c r="B970" s="7"/>
      <c r="C970" s="7"/>
    </row>
    <row r="971" spans="2:3" x14ac:dyDescent="0.2">
      <c r="B971" s="7"/>
      <c r="C971" s="7"/>
    </row>
    <row r="972" spans="2:3" x14ac:dyDescent="0.2">
      <c r="B972" s="7"/>
      <c r="C972" s="7"/>
    </row>
    <row r="973" spans="2:3" x14ac:dyDescent="0.2">
      <c r="B973" s="7"/>
      <c r="C973" s="7"/>
    </row>
    <row r="974" spans="2:3" x14ac:dyDescent="0.2">
      <c r="B974" s="7"/>
      <c r="C974" s="7"/>
    </row>
    <row r="975" spans="2:3" x14ac:dyDescent="0.2">
      <c r="B975" s="7"/>
      <c r="C975" s="7"/>
    </row>
    <row r="976" spans="2:3" x14ac:dyDescent="0.2">
      <c r="B976" s="7"/>
      <c r="C976" s="7"/>
    </row>
    <row r="977" spans="2:3" x14ac:dyDescent="0.2">
      <c r="B977" s="7"/>
      <c r="C977" s="7"/>
    </row>
    <row r="978" spans="2:3" x14ac:dyDescent="0.2">
      <c r="B978" s="7"/>
      <c r="C978" s="7"/>
    </row>
    <row r="979" spans="2:3" x14ac:dyDescent="0.2">
      <c r="B979" s="7"/>
      <c r="C979" s="7"/>
    </row>
    <row r="980" spans="2:3" x14ac:dyDescent="0.2">
      <c r="B980" s="7"/>
      <c r="C980" s="7"/>
    </row>
    <row r="981" spans="2:3" x14ac:dyDescent="0.2">
      <c r="B981" s="7"/>
      <c r="C981" s="7"/>
    </row>
    <row r="982" spans="2:3" x14ac:dyDescent="0.2">
      <c r="B982" s="7"/>
      <c r="C982" s="7"/>
    </row>
    <row r="983" spans="2:3" x14ac:dyDescent="0.2">
      <c r="B983" s="7"/>
      <c r="C983" s="7"/>
    </row>
    <row r="984" spans="2:3" x14ac:dyDescent="0.2">
      <c r="B984" s="7"/>
      <c r="C984" s="7"/>
    </row>
    <row r="985" spans="2:3" x14ac:dyDescent="0.2">
      <c r="B985" s="7"/>
      <c r="C985" s="7"/>
    </row>
    <row r="986" spans="2:3" x14ac:dyDescent="0.2">
      <c r="B986" s="7"/>
      <c r="C986" s="7"/>
    </row>
    <row r="987" spans="2:3" x14ac:dyDescent="0.2">
      <c r="B987" s="7"/>
      <c r="C987" s="7"/>
    </row>
    <row r="988" spans="2:3" x14ac:dyDescent="0.2">
      <c r="B988" s="7"/>
      <c r="C988" s="7"/>
    </row>
    <row r="989" spans="2:3" x14ac:dyDescent="0.2">
      <c r="B989" s="7"/>
      <c r="C989" s="7"/>
    </row>
    <row r="990" spans="2:3" x14ac:dyDescent="0.2">
      <c r="B990" s="7"/>
      <c r="C990" s="7"/>
    </row>
    <row r="991" spans="2:3" x14ac:dyDescent="0.2">
      <c r="B991" s="7"/>
      <c r="C991" s="7"/>
    </row>
    <row r="992" spans="2:3" x14ac:dyDescent="0.2">
      <c r="B992" s="7"/>
      <c r="C992" s="7"/>
    </row>
    <row r="993" spans="2:3" x14ac:dyDescent="0.2">
      <c r="B993" s="7"/>
      <c r="C993" s="7"/>
    </row>
    <row r="994" spans="2:3" x14ac:dyDescent="0.2">
      <c r="B994" s="7"/>
      <c r="C994" s="7"/>
    </row>
    <row r="995" spans="2:3" x14ac:dyDescent="0.2">
      <c r="B995" s="7"/>
      <c r="C995" s="7"/>
    </row>
    <row r="996" spans="2:3" x14ac:dyDescent="0.2">
      <c r="B996" s="7"/>
      <c r="C996" s="7"/>
    </row>
    <row r="997" spans="2:3" x14ac:dyDescent="0.2">
      <c r="B997" s="7"/>
      <c r="C997" s="7"/>
    </row>
    <row r="998" spans="2:3" x14ac:dyDescent="0.2">
      <c r="B998" s="7"/>
      <c r="C998" s="7"/>
    </row>
    <row r="999" spans="2:3" x14ac:dyDescent="0.2">
      <c r="B999" s="7"/>
      <c r="C999" s="7"/>
    </row>
    <row r="1000" spans="2:3" x14ac:dyDescent="0.2">
      <c r="B1000" s="7"/>
      <c r="C1000" s="7"/>
    </row>
    <row r="1001" spans="2:3" x14ac:dyDescent="0.2">
      <c r="B1001" s="7"/>
      <c r="C1001" s="7"/>
    </row>
    <row r="1002" spans="2:3" x14ac:dyDescent="0.2">
      <c r="B1002" s="7"/>
      <c r="C1002" s="7"/>
    </row>
    <row r="1003" spans="2:3" x14ac:dyDescent="0.2">
      <c r="B1003" s="7"/>
      <c r="C1003" s="7"/>
    </row>
    <row r="1004" spans="2:3" x14ac:dyDescent="0.2">
      <c r="B1004" s="7"/>
      <c r="C1004" s="7"/>
    </row>
    <row r="1005" spans="2:3" x14ac:dyDescent="0.2">
      <c r="B1005" s="7"/>
      <c r="C1005" s="7"/>
    </row>
    <row r="1006" spans="2:3" x14ac:dyDescent="0.2">
      <c r="B1006" s="7"/>
      <c r="C1006" s="7"/>
    </row>
    <row r="1007" spans="2:3" x14ac:dyDescent="0.2">
      <c r="B1007" s="7"/>
      <c r="C1007" s="7"/>
    </row>
    <row r="1008" spans="2:3" x14ac:dyDescent="0.2">
      <c r="B1008" s="7"/>
      <c r="C1008" s="7"/>
    </row>
    <row r="1009" spans="2:3" x14ac:dyDescent="0.2">
      <c r="B1009" s="7"/>
      <c r="C1009" s="7"/>
    </row>
    <row r="1010" spans="2:3" x14ac:dyDescent="0.2">
      <c r="B1010" s="7"/>
      <c r="C1010" s="7"/>
    </row>
    <row r="1011" spans="2:3" x14ac:dyDescent="0.2">
      <c r="B1011" s="7"/>
      <c r="C1011" s="7"/>
    </row>
    <row r="1012" spans="2:3" x14ac:dyDescent="0.2">
      <c r="B1012" s="7"/>
      <c r="C1012" s="7"/>
    </row>
    <row r="1013" spans="2:3" x14ac:dyDescent="0.2">
      <c r="B1013" s="7"/>
      <c r="C1013" s="7"/>
    </row>
    <row r="1014" spans="2:3" x14ac:dyDescent="0.2">
      <c r="B1014" s="7"/>
      <c r="C1014" s="7"/>
    </row>
    <row r="1015" spans="2:3" x14ac:dyDescent="0.2">
      <c r="B1015" s="7"/>
      <c r="C1015" s="7"/>
    </row>
    <row r="1016" spans="2:3" x14ac:dyDescent="0.2">
      <c r="B1016" s="7"/>
      <c r="C1016" s="7"/>
    </row>
    <row r="1017" spans="2:3" x14ac:dyDescent="0.2">
      <c r="B1017" s="7"/>
      <c r="C1017" s="7"/>
    </row>
    <row r="1018" spans="2:3" x14ac:dyDescent="0.2">
      <c r="B1018" s="7"/>
      <c r="C1018" s="7"/>
    </row>
    <row r="1019" spans="2:3" x14ac:dyDescent="0.2">
      <c r="B1019" s="7"/>
      <c r="C1019" s="7"/>
    </row>
    <row r="1020" spans="2:3" x14ac:dyDescent="0.2">
      <c r="B1020" s="7"/>
      <c r="C1020" s="7"/>
    </row>
    <row r="1021" spans="2:3" x14ac:dyDescent="0.2">
      <c r="B1021" s="7"/>
      <c r="C1021" s="7"/>
    </row>
    <row r="1022" spans="2:3" x14ac:dyDescent="0.2">
      <c r="B1022" s="7"/>
      <c r="C1022" s="7"/>
    </row>
    <row r="1023" spans="2:3" x14ac:dyDescent="0.2">
      <c r="B1023" s="7"/>
      <c r="C1023" s="7"/>
    </row>
    <row r="1024" spans="2:3" x14ac:dyDescent="0.2">
      <c r="B1024" s="7"/>
      <c r="C1024" s="7"/>
    </row>
    <row r="1025" spans="2:3" x14ac:dyDescent="0.2">
      <c r="B1025" s="7"/>
      <c r="C1025" s="7"/>
    </row>
    <row r="1026" spans="2:3" x14ac:dyDescent="0.2">
      <c r="B1026" s="7"/>
      <c r="C1026" s="7"/>
    </row>
    <row r="1027" spans="2:3" x14ac:dyDescent="0.2">
      <c r="B1027" s="7"/>
      <c r="C1027" s="7"/>
    </row>
    <row r="1028" spans="2:3" x14ac:dyDescent="0.2">
      <c r="B1028" s="7"/>
      <c r="C1028" s="7"/>
    </row>
    <row r="1029" spans="2:3" x14ac:dyDescent="0.2">
      <c r="B1029" s="7"/>
      <c r="C1029" s="7"/>
    </row>
    <row r="1030" spans="2:3" x14ac:dyDescent="0.2">
      <c r="B1030" s="7"/>
      <c r="C1030" s="7"/>
    </row>
    <row r="1031" spans="2:3" x14ac:dyDescent="0.2">
      <c r="B1031" s="7"/>
      <c r="C1031" s="7"/>
    </row>
    <row r="1032" spans="2:3" x14ac:dyDescent="0.2">
      <c r="B1032" s="7"/>
      <c r="C1032" s="7"/>
    </row>
    <row r="1033" spans="2:3" x14ac:dyDescent="0.2">
      <c r="B1033" s="7"/>
      <c r="C1033" s="7"/>
    </row>
  </sheetData>
  <mergeCells count="7">
    <mergeCell ref="C34:D34"/>
    <mergeCell ref="Q29:R29"/>
    <mergeCell ref="B15:K15"/>
    <mergeCell ref="B27:C27"/>
    <mergeCell ref="B28:C28"/>
    <mergeCell ref="B29:C29"/>
    <mergeCell ref="M29:N29"/>
  </mergeCells>
  <pageMargins left="0.7" right="0.7" top="0.75" bottom="0.75" header="0.3" footer="0.3"/>
  <pageSetup orientation="portrait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2018-07-13T00:25:23Z</dcterms:created>
  <dcterms:modified xsi:type="dcterms:W3CDTF">2018-07-17T03:39:15Z</dcterms:modified>
</cp:coreProperties>
</file>