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ILLERMO ABONDANO\Desktop\"/>
    </mc:Choice>
  </mc:AlternateContent>
  <bookViews>
    <workbookView xWindow="0" yWindow="0" windowWidth="16380" windowHeight="8190" activeTab="1"/>
  </bookViews>
  <sheets>
    <sheet name="Explicacion" sheetId="3" r:id="rId1"/>
    <sheet name="Hoja maestra" sheetId="1" r:id="rId2"/>
    <sheet name="Deciles" sheetId="2" r:id="rId3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40" i="1" l="1"/>
  <c r="S39" i="1"/>
  <c r="S38" i="1"/>
  <c r="S37" i="1"/>
  <c r="S36" i="1"/>
  <c r="S35" i="1"/>
  <c r="S34" i="1"/>
  <c r="S33" i="1"/>
  <c r="S32" i="1"/>
  <c r="G29" i="1"/>
  <c r="G28" i="1"/>
  <c r="G27" i="1"/>
  <c r="G26" i="1"/>
  <c r="G25" i="1"/>
  <c r="O24" i="1"/>
  <c r="G24" i="1"/>
  <c r="G23" i="1"/>
  <c r="G22" i="1"/>
  <c r="G21" i="1"/>
  <c r="G20" i="1"/>
  <c r="G19" i="1"/>
  <c r="G18" i="1"/>
  <c r="R17" i="1"/>
  <c r="G17" i="1"/>
  <c r="R16" i="1"/>
  <c r="G16" i="1"/>
  <c r="R15" i="1"/>
  <c r="G15" i="1"/>
  <c r="R14" i="1"/>
  <c r="G14" i="1"/>
  <c r="R13" i="1"/>
  <c r="G13" i="1"/>
  <c r="R12" i="1"/>
  <c r="G12" i="1"/>
  <c r="R11" i="1"/>
  <c r="G11" i="1"/>
  <c r="S10" i="1"/>
  <c r="S11" i="1" s="1"/>
  <c r="S12" i="1" s="1"/>
  <c r="S13" i="1" s="1"/>
  <c r="R10" i="1"/>
  <c r="T10" i="1" s="1"/>
  <c r="T11" i="1" s="1"/>
  <c r="T12" i="1" s="1"/>
  <c r="T13" i="1" s="1"/>
  <c r="T14" i="1" s="1"/>
  <c r="T15" i="1" s="1"/>
  <c r="T16" i="1" s="1"/>
  <c r="G10" i="1"/>
  <c r="G9" i="1"/>
  <c r="G8" i="1"/>
  <c r="G7" i="1"/>
  <c r="G6" i="1"/>
  <c r="G5" i="1"/>
  <c r="G4" i="1"/>
  <c r="K3" i="1"/>
  <c r="G3" i="1"/>
  <c r="K2" i="1"/>
  <c r="K5" i="1" s="1"/>
  <c r="G2" i="1"/>
  <c r="G31" i="1" s="1"/>
  <c r="L10" i="1" l="1"/>
  <c r="K11" i="1" s="1"/>
  <c r="P10" i="1"/>
  <c r="K6" i="1"/>
  <c r="K7" i="1" s="1"/>
  <c r="S14" i="1"/>
  <c r="Q35" i="1"/>
  <c r="Q34" i="1"/>
  <c r="Q33" i="1"/>
  <c r="Q32" i="1"/>
  <c r="Q40" i="1" l="1"/>
  <c r="Q39" i="1"/>
  <c r="Q38" i="1"/>
  <c r="Q37" i="1"/>
  <c r="Q36" i="1"/>
  <c r="S15" i="1"/>
  <c r="S16" i="1" s="1"/>
  <c r="S17" i="1" s="1"/>
  <c r="U10" i="1"/>
  <c r="P11" i="1"/>
  <c r="L11" i="1"/>
  <c r="K12" i="1" s="1"/>
  <c r="L12" i="1" l="1"/>
  <c r="K13" i="1" s="1"/>
  <c r="P12" i="1"/>
  <c r="U11" i="1"/>
  <c r="U12" i="1" l="1"/>
  <c r="P13" i="1"/>
  <c r="L13" i="1"/>
  <c r="K14" i="1" s="1"/>
  <c r="L14" i="1" l="1"/>
  <c r="K15" i="1" s="1"/>
  <c r="P14" i="1"/>
  <c r="P35" i="1"/>
  <c r="U35" i="1" s="1"/>
  <c r="P34" i="1"/>
  <c r="U34" i="1" s="1"/>
  <c r="P33" i="1"/>
  <c r="U33" i="1" s="1"/>
  <c r="P32" i="1"/>
  <c r="U32" i="1" s="1"/>
  <c r="O28" i="1"/>
  <c r="K28" i="1" s="1"/>
  <c r="K27" i="1"/>
  <c r="U13" i="1"/>
  <c r="U14" i="1" l="1"/>
  <c r="P15" i="1"/>
  <c r="K29" i="1"/>
  <c r="P40" i="1"/>
  <c r="U40" i="1" s="1"/>
  <c r="P39" i="1"/>
  <c r="U39" i="1" s="1"/>
  <c r="P38" i="1"/>
  <c r="U38" i="1" s="1"/>
  <c r="P37" i="1"/>
  <c r="U37" i="1" s="1"/>
  <c r="P36" i="1"/>
  <c r="U36" i="1" s="1"/>
  <c r="O25" i="1"/>
  <c r="L15" i="1"/>
  <c r="K16" i="1" s="1"/>
  <c r="L16" i="1" l="1"/>
  <c r="K17" i="1" s="1"/>
  <c r="P16" i="1"/>
  <c r="U15" i="1"/>
  <c r="P17" i="1" l="1"/>
  <c r="L17" i="1"/>
  <c r="U16" i="1"/>
  <c r="O27" i="1"/>
  <c r="U17" i="1" l="1"/>
  <c r="U18" i="1" s="1"/>
  <c r="O26" i="1" s="1"/>
  <c r="M10" i="1" l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N22" i="1" l="1"/>
  <c r="N23" i="1" s="1"/>
  <c r="N18" i="1"/>
</calcChain>
</file>

<file path=xl/sharedStrings.xml><?xml version="1.0" encoding="utf-8"?>
<sst xmlns="http://schemas.openxmlformats.org/spreadsheetml/2006/main" count="178" uniqueCount="117">
  <si>
    <t>Tornillo</t>
  </si>
  <si>
    <t>Longitud (CM)</t>
  </si>
  <si>
    <t>X</t>
  </si>
  <si>
    <t>Valor</t>
  </si>
  <si>
    <t>Cantidad</t>
  </si>
  <si>
    <t>Recorrido</t>
  </si>
  <si>
    <t>NC (CALCULADO)</t>
  </si>
  <si>
    <t>Clase 4</t>
  </si>
  <si>
    <t>NC (Seleccionado)</t>
  </si>
  <si>
    <t>i</t>
  </si>
  <si>
    <t>Sobras</t>
  </si>
  <si>
    <t>Agregar en cada lado</t>
  </si>
  <si>
    <t>Clase 5</t>
  </si>
  <si>
    <t>Clase</t>
  </si>
  <si>
    <t>Limite Inferior</t>
  </si>
  <si>
    <t>Limite Superior</t>
  </si>
  <si>
    <t>Descripcion</t>
  </si>
  <si>
    <t>Punto Medio</t>
  </si>
  <si>
    <t>Frecuencia</t>
  </si>
  <si>
    <t>Frecuencia Relativa</t>
  </si>
  <si>
    <t>Frecuencia Acumulada</t>
  </si>
  <si>
    <t>Frecuencia Relativa Acumulada</t>
  </si>
  <si>
    <t>Hasta 2.1</t>
  </si>
  <si>
    <t>Total</t>
  </si>
  <si>
    <t xml:space="preserve">Desviación </t>
  </si>
  <si>
    <t>PROMEDIO</t>
  </si>
  <si>
    <t>Varianza</t>
  </si>
  <si>
    <t>MODA</t>
  </si>
  <si>
    <t>Clase 6</t>
  </si>
  <si>
    <t>Media</t>
  </si>
  <si>
    <t>dc</t>
  </si>
  <si>
    <t>Mediana</t>
  </si>
  <si>
    <t>Quantiles</t>
  </si>
  <si>
    <t>n/4</t>
  </si>
  <si>
    <t>Q1</t>
  </si>
  <si>
    <t>Q2</t>
  </si>
  <si>
    <t>Q3</t>
  </si>
  <si>
    <t>Clase 3</t>
  </si>
  <si>
    <t>Clase1</t>
  </si>
  <si>
    <t>Tamaño</t>
  </si>
  <si>
    <t>Clase 7</t>
  </si>
  <si>
    <t>Clase 8</t>
  </si>
  <si>
    <t>De 2.10 hasta 2.20</t>
  </si>
  <si>
    <t>Desde 2.20 hasta 2.31</t>
  </si>
  <si>
    <t>Desde 2.31 hasta 2.41</t>
  </si>
  <si>
    <t>Desde 2.41 hasta 2.52</t>
  </si>
  <si>
    <t>Desde 2.52 hasta 2.63</t>
  </si>
  <si>
    <t>Desde 2.64 hasta 2.74</t>
  </si>
  <si>
    <t>Desde 2.74 hasta 2.85</t>
  </si>
  <si>
    <t>fx</t>
  </si>
  <si>
    <t>Deciles</t>
  </si>
  <si>
    <t>D1</t>
  </si>
  <si>
    <t>D2</t>
  </si>
  <si>
    <t>D3</t>
  </si>
  <si>
    <t>D4</t>
  </si>
  <si>
    <t>D5</t>
  </si>
  <si>
    <t>D6</t>
  </si>
  <si>
    <t>D7</t>
  </si>
  <si>
    <t xml:space="preserve">D8 </t>
  </si>
  <si>
    <t>D9</t>
  </si>
  <si>
    <t>N</t>
  </si>
  <si>
    <t>Ubicado en la clase</t>
  </si>
  <si>
    <t>Frecuencia Acumulada anterior</t>
  </si>
  <si>
    <t>Valor de la frecuencia del rango</t>
  </si>
  <si>
    <t>(Punto medio - media)^2</t>
  </si>
  <si>
    <t>(Punto medio - media)^2*Frecuencia</t>
  </si>
  <si>
    <t>Actividad 3 Unidad 2</t>
  </si>
  <si>
    <t>Se dan los datos de venta de un local de almuerzos</t>
  </si>
  <si>
    <t>El primer paso sería determinar la cantidad de clases en las que hay que organizar estos datos.</t>
  </si>
  <si>
    <t>Para ello tomamos los siguientes datos:</t>
  </si>
  <si>
    <t>Valor Máximo</t>
  </si>
  <si>
    <t>Valor Mínimo</t>
  </si>
  <si>
    <t>Total Muestras</t>
  </si>
  <si>
    <t>NC Calculado</t>
  </si>
  <si>
    <t>Si NC=7</t>
  </si>
  <si>
    <t>si NC=8</t>
  </si>
  <si>
    <t>Considerando los valores calculados de NC, lo mejor que es NC sea igual a 7 dado que el rango es un número entero por lo que no hay sobras.</t>
  </si>
  <si>
    <t>Con eso en mente se organizan los datos de la siguiente forma</t>
  </si>
  <si>
    <t>Cantidad de almuerzos</t>
  </si>
  <si>
    <t>Número de días</t>
  </si>
  <si>
    <t>Clase 1</t>
  </si>
  <si>
    <t>Clase 2</t>
  </si>
  <si>
    <t>El primer paso entonces sería determinar el punto medio de cada una de las clases:</t>
  </si>
  <si>
    <t>Valor Mínimo de almuerzos vendidos</t>
  </si>
  <si>
    <t>Valor Máximo de almuerzos vendidos</t>
  </si>
  <si>
    <t>El primer valor a determinar sería la media, para ello multiplicamos el valor del punto medio por la frecuencia de cada una de las clases</t>
  </si>
  <si>
    <t>Cantidad de días</t>
  </si>
  <si>
    <t>Fx</t>
  </si>
  <si>
    <t>Ahora se divide el valor total de FX, entre la cantidad de muestras obteniendo una media de 32.02</t>
  </si>
  <si>
    <t>Moda</t>
  </si>
  <si>
    <t>Para establecer la moda solo hace falta revisar la tabla en donde ubicamos la cantidad de días en los que se vendió esa determinada cantidad de almuerzos</t>
  </si>
  <si>
    <t>Como se ve claramente la moda es 35 almuerzos por día y tuvo una frecuencia de 11 días.</t>
  </si>
  <si>
    <t>Mediana:</t>
  </si>
  <si>
    <t>Para la mediana debemos determinar el valor de DC, este sale de dividir entre dos el número de muestras más uno, por ende, es el valor 50.5.</t>
  </si>
  <si>
    <t>Al revisar la tabla de frecuencias acumuladas:</t>
  </si>
  <si>
    <t>La clase mediana sería la 3, dado que en la clase anterior el valor acumulado es 42 y en la posterior es 61.</t>
  </si>
  <si>
    <t>Con esto en mente aplicamos la fórmula:</t>
  </si>
  <si>
    <t>Por ende, la mediana es 31.3.</t>
  </si>
  <si>
    <t>Promedio:</t>
  </si>
  <si>
    <t>Se toman los valores individuales de cada día, se suman y luego se dividen entre 100, para este caso el valor es de 32.38</t>
  </si>
  <si>
    <t>Desviación estándar</t>
  </si>
  <si>
    <t>Para determinar la desviación primero hay que determinar los valores de desviación de cada uno de los rangos y multiplicarlos por la frecuencia, para ello se desarrolló la siguiente tabla</t>
  </si>
  <si>
    <t>(Punto medio - mediana)^2</t>
  </si>
  <si>
    <t>(Punto medio - mediana)^2* frecuencia</t>
  </si>
  <si>
    <t>El valor de la varianza entonces sería dividir el total de la operación de (punto medio – mediana)^2 por la frecuencia entre el número de muestras, adicionalmente para sacar la desviación estándar tendríamos que sacar la raíz cuadrada de la varianza.</t>
  </si>
  <si>
    <t>Desviación</t>
  </si>
  <si>
    <t>Cuantiles</t>
  </si>
  <si>
    <t>Si N=100 entonces los cuartiles serán 25,50 (Mediana) y 75</t>
  </si>
  <si>
    <t>Con esa información determinamos la siguiente tabla</t>
  </si>
  <si>
    <t>Q</t>
  </si>
  <si>
    <t>Límite inferior</t>
  </si>
  <si>
    <t>Frecuencia Clase</t>
  </si>
  <si>
    <t>Al ser N=100 entonces los deciles corresponden a los valores 10, 20, 30, 40, 50, 60, 70, 80, 90</t>
  </si>
  <si>
    <t>Para calcularlos tenemos la siguiente tabla</t>
  </si>
  <si>
    <t>D</t>
  </si>
  <si>
    <t>Límite Inferior</t>
  </si>
  <si>
    <t>Frecuencia acumulada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</si>
</sst>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"/>
    <numFmt numFmtId="166" formatCode="0.0000000"/>
  </numFmts>
  <fonts count="10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b/>
      <sz val="8"/>
      <color rgb="FF000000"/>
      <name val="Arial Narrow"/>
      <family val="2"/>
    </font>
    <font>
      <sz val="8"/>
      <color rgb="FF000000"/>
      <name val="Arial Narrow"/>
      <family val="2"/>
    </font>
    <font>
      <b/>
      <sz val="7"/>
      <color rgb="FF000000"/>
      <name val="Arial Narrow"/>
      <family val="2"/>
    </font>
    <font>
      <sz val="7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5B9BD5"/>
      </left>
      <right/>
      <top style="medium">
        <color rgb="FF5B9BD5"/>
      </top>
      <bottom style="medium">
        <color rgb="FF5B9BD5"/>
      </bottom>
      <diagonal/>
    </border>
    <border>
      <left/>
      <right style="medium">
        <color rgb="FF5B9BD5"/>
      </right>
      <top style="medium">
        <color rgb="FF5B9BD5"/>
      </top>
      <bottom style="medium">
        <color rgb="FF5B9BD5"/>
      </bottom>
      <diagonal/>
    </border>
    <border>
      <left style="medium">
        <color rgb="FF9CC2E5"/>
      </left>
      <right style="medium">
        <color rgb="FF9CC2E5"/>
      </right>
      <top/>
      <bottom style="medium">
        <color rgb="FF9CC2E5"/>
      </bottom>
      <diagonal/>
    </border>
    <border>
      <left/>
      <right style="medium">
        <color rgb="FF9CC2E5"/>
      </right>
      <top/>
      <bottom style="medium">
        <color rgb="FF9CC2E5"/>
      </bottom>
      <diagonal/>
    </border>
  </borders>
  <cellStyleXfs count="1">
    <xf numFmtId="0" fontId="0" fillId="0" borderId="0"/>
  </cellStyleXfs>
  <cellXfs count="84">
    <xf numFmtId="0" fontId="0" fillId="0" borderId="0" xfId="0"/>
    <xf numFmtId="2" fontId="0" fillId="0" borderId="0" xfId="0" applyNumberFormat="1"/>
    <xf numFmtId="0" fontId="0" fillId="0" borderId="1" xfId="0" applyFont="1" applyBorder="1"/>
    <xf numFmtId="2" fontId="0" fillId="0" borderId="1" xfId="0" applyNumberFormat="1" applyBorder="1"/>
    <xf numFmtId="2" fontId="0" fillId="0" borderId="1" xfId="0" applyNumberFormat="1" applyBorder="1"/>
    <xf numFmtId="2" fontId="0" fillId="0" borderId="0" xfId="0" applyNumberFormat="1" applyBorder="1"/>
    <xf numFmtId="164" fontId="0" fillId="0" borderId="0" xfId="0" applyNumberFormat="1"/>
    <xf numFmtId="0" fontId="0" fillId="0" borderId="1" xfId="0" applyFont="1" applyFill="1" applyBorder="1"/>
    <xf numFmtId="2" fontId="0" fillId="0" borderId="1" xfId="0" applyNumberFormat="1" applyFill="1" applyBorder="1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Font="1" applyBorder="1"/>
    <xf numFmtId="2" fontId="0" fillId="0" borderId="0" xfId="0" applyNumberFormat="1" applyFill="1" applyBorder="1"/>
    <xf numFmtId="165" fontId="0" fillId="0" borderId="1" xfId="0" applyNumberFormat="1" applyBorder="1"/>
    <xf numFmtId="166" fontId="0" fillId="0" borderId="1" xfId="0" applyNumberFormat="1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right" vertical="center"/>
    </xf>
    <xf numFmtId="0" fontId="3" fillId="2" borderId="5" xfId="0" applyFont="1" applyFill="1" applyBorder="1" applyAlignment="1">
      <alignment vertical="center"/>
    </xf>
    <xf numFmtId="0" fontId="1" fillId="4" borderId="6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vertical="top"/>
    </xf>
    <xf numFmtId="3" fontId="1" fillId="3" borderId="6" xfId="0" applyNumberFormat="1" applyFont="1" applyFill="1" applyBorder="1" applyAlignment="1">
      <alignment horizontal="right" vertical="center"/>
    </xf>
    <xf numFmtId="0" fontId="3" fillId="2" borderId="7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7" fillId="4" borderId="13" xfId="0" applyFont="1" applyFill="1" applyBorder="1" applyAlignment="1">
      <alignment horizontal="right" vertical="center"/>
    </xf>
    <xf numFmtId="0" fontId="7" fillId="4" borderId="14" xfId="0" applyFont="1" applyFill="1" applyBorder="1" applyAlignment="1">
      <alignment horizontal="right" vertical="center"/>
    </xf>
    <xf numFmtId="0" fontId="7" fillId="0" borderId="13" xfId="0" applyFont="1" applyBorder="1" applyAlignment="1">
      <alignment horizontal="right" vertical="center"/>
    </xf>
    <xf numFmtId="0" fontId="7" fillId="0" borderId="14" xfId="0" applyFont="1" applyBorder="1" applyAlignment="1">
      <alignment horizontal="right" vertical="center"/>
    </xf>
    <xf numFmtId="0" fontId="7" fillId="0" borderId="13" xfId="0" applyFont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right" vertical="center"/>
    </xf>
    <xf numFmtId="0" fontId="7" fillId="3" borderId="6" xfId="0" applyFont="1" applyFill="1" applyBorder="1" applyAlignment="1">
      <alignment horizontal="right" vertical="center"/>
    </xf>
    <xf numFmtId="0" fontId="7" fillId="4" borderId="6" xfId="0" applyFont="1" applyFill="1" applyBorder="1" applyAlignment="1">
      <alignment horizontal="right" vertical="center"/>
    </xf>
    <xf numFmtId="0" fontId="6" fillId="2" borderId="5" xfId="0" applyFont="1" applyFill="1" applyBorder="1" applyAlignment="1">
      <alignment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3" fontId="9" fillId="3" borderId="6" xfId="0" applyNumberFormat="1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3" fontId="9" fillId="4" borderId="6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3" fontId="1" fillId="6" borderId="4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3" fontId="1" fillId="7" borderId="6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right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top"/>
    </xf>
    <xf numFmtId="0" fontId="3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CO" sz="1400" b="0" strike="noStrike" spc="-1">
                <a:solidFill>
                  <a:srgbClr val="595959"/>
                </a:solidFill>
                <a:latin typeface="Calibri"/>
              </a:rPr>
              <a:t>Frecuencia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'Hoja maestra'!$Q$9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'Hoja maestra'!$Q$10:$Q$16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37</c:v>
                </c:pt>
                <c:pt idx="5">
                  <c:v>51</c:v>
                </c:pt>
                <c:pt idx="6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'Hoja maestra'!$O$10:$O$16</c15:sqref>
                        </c15:formulaRef>
                      </c:ext>
                    </c:extLst>
                    <c:strCache>
                      <c:ptCount val="7"/>
                      <c:pt idx="0">
                        <c:v>Hasta 2.1</c:v>
                      </c:pt>
                      <c:pt idx="1">
                        <c:v>De 2.10 hasta 2.20</c:v>
                      </c:pt>
                      <c:pt idx="2">
                        <c:v>Desde 2.20 hasta 2.31</c:v>
                      </c:pt>
                      <c:pt idx="3">
                        <c:v>Desde 2.31 hasta 2.41</c:v>
                      </c:pt>
                      <c:pt idx="4">
                        <c:v>Desde 2.41 hasta 2.52</c:v>
                      </c:pt>
                      <c:pt idx="5">
                        <c:v>Desde 2.52 hasta 2.63</c:v>
                      </c:pt>
                      <c:pt idx="6">
                        <c:v>Desde 2.64 hasta 2.74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768-4F52-AA82-6FE5B2DA6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679206"/>
        <c:axId val="93454747"/>
      </c:barChart>
      <c:catAx>
        <c:axId val="7767920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93454747"/>
        <c:crosses val="autoZero"/>
        <c:auto val="1"/>
        <c:lblAlgn val="ctr"/>
        <c:lblOffset val="100"/>
        <c:noMultiLvlLbl val="1"/>
      </c:catAx>
      <c:valAx>
        <c:axId val="9345474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7767920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38102</xdr:rowOff>
    </xdr:from>
    <xdr:to>
      <xdr:col>3</xdr:col>
      <xdr:colOff>257175</xdr:colOff>
      <xdr:row>4</xdr:row>
      <xdr:rowOff>2162175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2"/>
          <a:ext cx="2543175" cy="23145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108</xdr:row>
      <xdr:rowOff>0</xdr:rowOff>
    </xdr:from>
    <xdr:to>
      <xdr:col>3</xdr:col>
      <xdr:colOff>28575</xdr:colOff>
      <xdr:row>110</xdr:row>
      <xdr:rowOff>9525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98200"/>
          <a:ext cx="231457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352425</xdr:colOff>
      <xdr:row>45</xdr:row>
      <xdr:rowOff>185655</xdr:rowOff>
    </xdr:from>
    <xdr:to>
      <xdr:col>12</xdr:col>
      <xdr:colOff>1685550</xdr:colOff>
      <xdr:row>60</xdr:row>
      <xdr:rowOff>71115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topLeftCell="A125" workbookViewId="0">
      <selection activeCell="D141" sqref="D141"/>
    </sheetView>
  </sheetViews>
  <sheetFormatPr baseColWidth="10" defaultRowHeight="15" x14ac:dyDescent="0.25"/>
  <cols>
    <col min="2" max="2" width="28.85546875" bestFit="1" customWidth="1"/>
  </cols>
  <sheetData>
    <row r="1" spans="1:2" x14ac:dyDescent="0.25">
      <c r="A1" s="16" t="s">
        <v>66</v>
      </c>
    </row>
    <row r="2" spans="1:2" x14ac:dyDescent="0.25">
      <c r="A2" s="16"/>
    </row>
    <row r="3" spans="1:2" x14ac:dyDescent="0.25">
      <c r="A3" s="16" t="s">
        <v>67</v>
      </c>
    </row>
    <row r="4" spans="1:2" x14ac:dyDescent="0.25">
      <c r="A4" s="16"/>
    </row>
    <row r="5" spans="1:2" ht="195.75" customHeight="1" x14ac:dyDescent="0.25"/>
    <row r="6" spans="1:2" x14ac:dyDescent="0.25">
      <c r="A6" s="16" t="s">
        <v>68</v>
      </c>
    </row>
    <row r="7" spans="1:2" ht="15.75" thickBot="1" x14ac:dyDescent="0.3">
      <c r="A7" s="16" t="s">
        <v>69</v>
      </c>
    </row>
    <row r="8" spans="1:2" ht="15.75" thickBot="1" x14ac:dyDescent="0.3">
      <c r="A8" s="17" t="s">
        <v>70</v>
      </c>
      <c r="B8" s="18">
        <v>45</v>
      </c>
    </row>
    <row r="9" spans="1:2" ht="15.75" thickBot="1" x14ac:dyDescent="0.3">
      <c r="A9" s="19" t="s">
        <v>71</v>
      </c>
      <c r="B9" s="20">
        <v>25</v>
      </c>
    </row>
    <row r="10" spans="1:2" ht="15.75" thickBot="1" x14ac:dyDescent="0.3">
      <c r="A10" s="19" t="s">
        <v>72</v>
      </c>
      <c r="B10" s="21">
        <v>100</v>
      </c>
    </row>
    <row r="11" spans="1:2" ht="15.75" thickBot="1" x14ac:dyDescent="0.3">
      <c r="A11" s="19" t="s">
        <v>5</v>
      </c>
      <c r="B11" s="20">
        <v>21</v>
      </c>
    </row>
    <row r="12" spans="1:2" ht="15.75" thickBot="1" x14ac:dyDescent="0.3">
      <c r="A12" s="19" t="s">
        <v>73</v>
      </c>
      <c r="B12" s="21">
        <v>7.64</v>
      </c>
    </row>
    <row r="13" spans="1:2" ht="15.75" thickBot="1" x14ac:dyDescent="0.3">
      <c r="A13" s="19" t="s">
        <v>74</v>
      </c>
      <c r="B13" s="22"/>
    </row>
    <row r="14" spans="1:2" ht="15.75" thickBot="1" x14ac:dyDescent="0.3">
      <c r="A14" s="19" t="s">
        <v>9</v>
      </c>
      <c r="B14" s="21">
        <v>3</v>
      </c>
    </row>
    <row r="15" spans="1:2" ht="15.75" thickBot="1" x14ac:dyDescent="0.3">
      <c r="A15" s="19" t="s">
        <v>75</v>
      </c>
      <c r="B15" s="22"/>
    </row>
    <row r="16" spans="1:2" ht="15.75" thickBot="1" x14ac:dyDescent="0.3">
      <c r="A16" s="19" t="s">
        <v>9</v>
      </c>
      <c r="B16" s="23">
        <v>2625</v>
      </c>
    </row>
    <row r="17" spans="1:3" x14ac:dyDescent="0.25">
      <c r="A17" s="16"/>
    </row>
    <row r="18" spans="1:3" x14ac:dyDescent="0.25">
      <c r="A18" s="16" t="s">
        <v>76</v>
      </c>
    </row>
    <row r="19" spans="1:3" ht="15.75" thickBot="1" x14ac:dyDescent="0.3">
      <c r="A19" s="16" t="s">
        <v>77</v>
      </c>
    </row>
    <row r="20" spans="1:3" ht="15.75" thickBot="1" x14ac:dyDescent="0.3">
      <c r="A20" s="24" t="s">
        <v>78</v>
      </c>
      <c r="B20" s="31" t="s">
        <v>79</v>
      </c>
      <c r="C20" s="32"/>
    </row>
    <row r="21" spans="1:3" ht="15.75" thickBot="1" x14ac:dyDescent="0.3">
      <c r="A21" s="26">
        <v>25</v>
      </c>
      <c r="B21" s="27">
        <v>5</v>
      </c>
      <c r="C21" s="33" t="s">
        <v>80</v>
      </c>
    </row>
    <row r="22" spans="1:3" ht="15.75" thickBot="1" x14ac:dyDescent="0.3">
      <c r="A22" s="28">
        <v>26</v>
      </c>
      <c r="B22" s="29">
        <v>5</v>
      </c>
      <c r="C22" s="34"/>
    </row>
    <row r="23" spans="1:3" ht="15.75" thickBot="1" x14ac:dyDescent="0.3">
      <c r="A23" s="26">
        <v>27</v>
      </c>
      <c r="B23" s="27">
        <v>10</v>
      </c>
      <c r="C23" s="35"/>
    </row>
    <row r="24" spans="1:3" ht="15.75" thickBot="1" x14ac:dyDescent="0.3">
      <c r="A24" s="28">
        <v>28</v>
      </c>
      <c r="B24" s="29">
        <v>8</v>
      </c>
      <c r="C24" s="36" t="s">
        <v>81</v>
      </c>
    </row>
    <row r="25" spans="1:3" ht="15.75" thickBot="1" x14ac:dyDescent="0.3">
      <c r="A25" s="26">
        <v>29</v>
      </c>
      <c r="B25" s="27">
        <v>9</v>
      </c>
      <c r="C25" s="37"/>
    </row>
    <row r="26" spans="1:3" ht="15.75" thickBot="1" x14ac:dyDescent="0.3">
      <c r="A26" s="28">
        <v>30</v>
      </c>
      <c r="B26" s="29">
        <v>5</v>
      </c>
      <c r="C26" s="38"/>
    </row>
    <row r="27" spans="1:3" ht="15.75" thickBot="1" x14ac:dyDescent="0.3">
      <c r="A27" s="26">
        <v>31</v>
      </c>
      <c r="B27" s="27">
        <v>8</v>
      </c>
      <c r="C27" s="33" t="s">
        <v>37</v>
      </c>
    </row>
    <row r="28" spans="1:3" ht="15.75" thickBot="1" x14ac:dyDescent="0.3">
      <c r="A28" s="28">
        <v>32</v>
      </c>
      <c r="B28" s="29">
        <v>6</v>
      </c>
      <c r="C28" s="34"/>
    </row>
    <row r="29" spans="1:3" ht="15.75" thickBot="1" x14ac:dyDescent="0.3">
      <c r="A29" s="26">
        <v>33</v>
      </c>
      <c r="B29" s="27">
        <v>5</v>
      </c>
      <c r="C29" s="35"/>
    </row>
    <row r="30" spans="1:3" ht="15.75" thickBot="1" x14ac:dyDescent="0.3">
      <c r="A30" s="28">
        <v>34</v>
      </c>
      <c r="B30" s="29">
        <v>7</v>
      </c>
      <c r="C30" s="36" t="s">
        <v>7</v>
      </c>
    </row>
    <row r="31" spans="1:3" ht="15.75" thickBot="1" x14ac:dyDescent="0.3">
      <c r="A31" s="26">
        <v>35</v>
      </c>
      <c r="B31" s="27">
        <v>11</v>
      </c>
      <c r="C31" s="37"/>
    </row>
    <row r="32" spans="1:3" ht="15.75" thickBot="1" x14ac:dyDescent="0.3">
      <c r="A32" s="28">
        <v>36</v>
      </c>
      <c r="B32" s="29">
        <v>3</v>
      </c>
      <c r="C32" s="38"/>
    </row>
    <row r="33" spans="1:4" ht="15.75" thickBot="1" x14ac:dyDescent="0.3">
      <c r="A33" s="26">
        <v>37</v>
      </c>
      <c r="B33" s="27">
        <v>2</v>
      </c>
      <c r="C33" s="33" t="s">
        <v>12</v>
      </c>
    </row>
    <row r="34" spans="1:4" ht="15.75" thickBot="1" x14ac:dyDescent="0.3">
      <c r="A34" s="28">
        <v>38</v>
      </c>
      <c r="B34" s="29">
        <v>3</v>
      </c>
      <c r="C34" s="34"/>
    </row>
    <row r="35" spans="1:4" ht="15.75" thickBot="1" x14ac:dyDescent="0.3">
      <c r="A35" s="26">
        <v>39</v>
      </c>
      <c r="B35" s="27">
        <v>1</v>
      </c>
      <c r="C35" s="35"/>
    </row>
    <row r="36" spans="1:4" ht="15.75" thickBot="1" x14ac:dyDescent="0.3">
      <c r="A36" s="28">
        <v>40</v>
      </c>
      <c r="B36" s="29">
        <v>1</v>
      </c>
      <c r="C36" s="36" t="s">
        <v>28</v>
      </c>
    </row>
    <row r="37" spans="1:4" ht="15.75" thickBot="1" x14ac:dyDescent="0.3">
      <c r="A37" s="26">
        <v>41</v>
      </c>
      <c r="B37" s="27">
        <v>2</v>
      </c>
      <c r="C37" s="37"/>
    </row>
    <row r="38" spans="1:4" ht="15.75" thickBot="1" x14ac:dyDescent="0.3">
      <c r="A38" s="28">
        <v>42</v>
      </c>
      <c r="B38" s="29">
        <v>2</v>
      </c>
      <c r="C38" s="38"/>
    </row>
    <row r="39" spans="1:4" ht="15.75" thickBot="1" x14ac:dyDescent="0.3">
      <c r="A39" s="26">
        <v>43</v>
      </c>
      <c r="B39" s="27">
        <v>2</v>
      </c>
      <c r="C39" s="33" t="s">
        <v>40</v>
      </c>
    </row>
    <row r="40" spans="1:4" ht="15.75" thickBot="1" x14ac:dyDescent="0.3">
      <c r="A40" s="28">
        <v>44</v>
      </c>
      <c r="B40" s="29">
        <v>2</v>
      </c>
      <c r="C40" s="34"/>
    </row>
    <row r="41" spans="1:4" ht="15.75" thickBot="1" x14ac:dyDescent="0.3">
      <c r="A41" s="26">
        <v>45</v>
      </c>
      <c r="B41" s="27">
        <v>3</v>
      </c>
      <c r="C41" s="35"/>
    </row>
    <row r="42" spans="1:4" ht="15.75" thickBot="1" x14ac:dyDescent="0.3">
      <c r="A42" s="28" t="s">
        <v>23</v>
      </c>
      <c r="B42" s="29">
        <v>100</v>
      </c>
      <c r="C42" s="30"/>
    </row>
    <row r="43" spans="1:4" x14ac:dyDescent="0.25">
      <c r="A43" s="16"/>
    </row>
    <row r="44" spans="1:4" x14ac:dyDescent="0.25">
      <c r="A44" s="39" t="s">
        <v>29</v>
      </c>
    </row>
    <row r="45" spans="1:4" ht="15.75" thickBot="1" x14ac:dyDescent="0.3">
      <c r="A45" s="16" t="s">
        <v>82</v>
      </c>
    </row>
    <row r="46" spans="1:4" ht="15.75" thickBot="1" x14ac:dyDescent="0.3">
      <c r="A46" s="40" t="s">
        <v>13</v>
      </c>
      <c r="B46" s="41" t="s">
        <v>83</v>
      </c>
      <c r="C46" s="41" t="s">
        <v>84</v>
      </c>
      <c r="D46" s="42" t="s">
        <v>17</v>
      </c>
    </row>
    <row r="47" spans="1:4" ht="15.75" thickBot="1" x14ac:dyDescent="0.3">
      <c r="A47" s="43">
        <v>1</v>
      </c>
      <c r="B47" s="44">
        <v>25</v>
      </c>
      <c r="C47" s="44">
        <v>27</v>
      </c>
      <c r="D47" s="44">
        <v>26</v>
      </c>
    </row>
    <row r="48" spans="1:4" ht="15.75" thickBot="1" x14ac:dyDescent="0.3">
      <c r="A48" s="43">
        <v>2</v>
      </c>
      <c r="B48" s="45">
        <v>27</v>
      </c>
      <c r="C48" s="45">
        <v>30</v>
      </c>
      <c r="D48" s="45">
        <v>28.5</v>
      </c>
    </row>
    <row r="49" spans="1:6" ht="15.75" thickBot="1" x14ac:dyDescent="0.3">
      <c r="A49" s="43">
        <v>3</v>
      </c>
      <c r="B49" s="44">
        <v>30</v>
      </c>
      <c r="C49" s="44">
        <v>33</v>
      </c>
      <c r="D49" s="44">
        <v>31.5</v>
      </c>
    </row>
    <row r="50" spans="1:6" ht="15.75" thickBot="1" x14ac:dyDescent="0.3">
      <c r="A50" s="43">
        <v>4</v>
      </c>
      <c r="B50" s="45">
        <v>33</v>
      </c>
      <c r="C50" s="45">
        <v>36</v>
      </c>
      <c r="D50" s="45">
        <v>34.5</v>
      </c>
    </row>
    <row r="51" spans="1:6" ht="15.75" thickBot="1" x14ac:dyDescent="0.3">
      <c r="A51" s="43">
        <v>5</v>
      </c>
      <c r="B51" s="44">
        <v>36</v>
      </c>
      <c r="C51" s="44">
        <v>39</v>
      </c>
      <c r="D51" s="44">
        <v>37.5</v>
      </c>
    </row>
    <row r="52" spans="1:6" ht="15.75" thickBot="1" x14ac:dyDescent="0.3">
      <c r="A52" s="43">
        <v>6</v>
      </c>
      <c r="B52" s="45">
        <v>39</v>
      </c>
      <c r="C52" s="45">
        <v>42</v>
      </c>
      <c r="D52" s="45">
        <v>40.5</v>
      </c>
    </row>
    <row r="53" spans="1:6" ht="15.75" thickBot="1" x14ac:dyDescent="0.3">
      <c r="A53" s="43">
        <v>7</v>
      </c>
      <c r="B53" s="44">
        <v>42</v>
      </c>
      <c r="C53" s="44">
        <v>45</v>
      </c>
      <c r="D53" s="44">
        <v>43.5</v>
      </c>
    </row>
    <row r="54" spans="1:6" x14ac:dyDescent="0.25">
      <c r="A54" s="16"/>
    </row>
    <row r="55" spans="1:6" ht="15.75" thickBot="1" x14ac:dyDescent="0.3">
      <c r="A55" s="16" t="s">
        <v>85</v>
      </c>
    </row>
    <row r="56" spans="1:6" ht="15.75" thickBot="1" x14ac:dyDescent="0.3">
      <c r="A56" s="46" t="s">
        <v>13</v>
      </c>
      <c r="B56" s="47" t="s">
        <v>83</v>
      </c>
      <c r="C56" s="47" t="s">
        <v>84</v>
      </c>
      <c r="D56" s="47" t="s">
        <v>17</v>
      </c>
      <c r="E56" s="47" t="s">
        <v>86</v>
      </c>
      <c r="F56" s="48" t="s">
        <v>87</v>
      </c>
    </row>
    <row r="57" spans="1:6" ht="15.75" thickBot="1" x14ac:dyDescent="0.3">
      <c r="A57" s="49">
        <v>1</v>
      </c>
      <c r="B57" s="50">
        <v>25</v>
      </c>
      <c r="C57" s="50">
        <v>27</v>
      </c>
      <c r="D57" s="50">
        <v>26</v>
      </c>
      <c r="E57" s="50">
        <v>20</v>
      </c>
      <c r="F57" s="50">
        <v>520</v>
      </c>
    </row>
    <row r="58" spans="1:6" ht="15.75" thickBot="1" x14ac:dyDescent="0.3">
      <c r="A58" s="49">
        <v>2</v>
      </c>
      <c r="B58" s="51">
        <v>27</v>
      </c>
      <c r="C58" s="51">
        <v>30</v>
      </c>
      <c r="D58" s="51">
        <v>28.5</v>
      </c>
      <c r="E58" s="51">
        <v>22</v>
      </c>
      <c r="F58" s="51">
        <v>627</v>
      </c>
    </row>
    <row r="59" spans="1:6" ht="15.75" thickBot="1" x14ac:dyDescent="0.3">
      <c r="A59" s="49">
        <v>3</v>
      </c>
      <c r="B59" s="50">
        <v>30</v>
      </c>
      <c r="C59" s="50">
        <v>33</v>
      </c>
      <c r="D59" s="50">
        <v>31.5</v>
      </c>
      <c r="E59" s="50">
        <v>19</v>
      </c>
      <c r="F59" s="50">
        <v>598.5</v>
      </c>
    </row>
    <row r="60" spans="1:6" ht="15.75" thickBot="1" x14ac:dyDescent="0.3">
      <c r="A60" s="49">
        <v>4</v>
      </c>
      <c r="B60" s="51">
        <v>33</v>
      </c>
      <c r="C60" s="51">
        <v>36</v>
      </c>
      <c r="D60" s="51">
        <v>34.5</v>
      </c>
      <c r="E60" s="51">
        <v>21</v>
      </c>
      <c r="F60" s="51">
        <v>724.5</v>
      </c>
    </row>
    <row r="61" spans="1:6" ht="15.75" thickBot="1" x14ac:dyDescent="0.3">
      <c r="A61" s="49">
        <v>5</v>
      </c>
      <c r="B61" s="50">
        <v>36</v>
      </c>
      <c r="C61" s="50">
        <v>39</v>
      </c>
      <c r="D61" s="50">
        <v>37.5</v>
      </c>
      <c r="E61" s="50">
        <v>6</v>
      </c>
      <c r="F61" s="50">
        <v>225</v>
      </c>
    </row>
    <row r="62" spans="1:6" ht="15.75" thickBot="1" x14ac:dyDescent="0.3">
      <c r="A62" s="49">
        <v>6</v>
      </c>
      <c r="B62" s="51">
        <v>39</v>
      </c>
      <c r="C62" s="51">
        <v>42</v>
      </c>
      <c r="D62" s="51">
        <v>40.5</v>
      </c>
      <c r="E62" s="51">
        <v>5</v>
      </c>
      <c r="F62" s="51">
        <v>202.5</v>
      </c>
    </row>
    <row r="63" spans="1:6" ht="15.75" thickBot="1" x14ac:dyDescent="0.3">
      <c r="A63" s="49">
        <v>7</v>
      </c>
      <c r="B63" s="50">
        <v>42</v>
      </c>
      <c r="C63" s="50">
        <v>45</v>
      </c>
      <c r="D63" s="50">
        <v>43.5</v>
      </c>
      <c r="E63" s="50">
        <v>7</v>
      </c>
      <c r="F63" s="50">
        <v>304.5</v>
      </c>
    </row>
    <row r="64" spans="1:6" ht="15.75" thickBot="1" x14ac:dyDescent="0.3">
      <c r="A64" s="49" t="s">
        <v>23</v>
      </c>
      <c r="B64" s="30"/>
      <c r="C64" s="30"/>
      <c r="D64" s="30"/>
      <c r="E64" s="51">
        <v>100</v>
      </c>
      <c r="F64" s="51">
        <v>3202</v>
      </c>
    </row>
    <row r="65" spans="1:2" x14ac:dyDescent="0.25">
      <c r="A65" s="16"/>
    </row>
    <row r="66" spans="1:2" x14ac:dyDescent="0.25">
      <c r="A66" s="16" t="s">
        <v>88</v>
      </c>
    </row>
    <row r="67" spans="1:2" x14ac:dyDescent="0.25">
      <c r="A67" s="39" t="s">
        <v>89</v>
      </c>
    </row>
    <row r="68" spans="1:2" ht="15.75" thickBot="1" x14ac:dyDescent="0.3">
      <c r="A68" s="16" t="s">
        <v>90</v>
      </c>
    </row>
    <row r="69" spans="1:2" ht="15.75" thickBot="1" x14ac:dyDescent="0.3">
      <c r="A69" s="52" t="s">
        <v>78</v>
      </c>
      <c r="B69" s="53" t="s">
        <v>79</v>
      </c>
    </row>
    <row r="70" spans="1:2" ht="15.75" thickBot="1" x14ac:dyDescent="0.3">
      <c r="A70" s="54">
        <v>25</v>
      </c>
      <c r="B70" s="55">
        <v>5</v>
      </c>
    </row>
    <row r="71" spans="1:2" ht="15.75" thickBot="1" x14ac:dyDescent="0.3">
      <c r="A71" s="56">
        <v>26</v>
      </c>
      <c r="B71" s="57">
        <v>5</v>
      </c>
    </row>
    <row r="72" spans="1:2" ht="15.75" thickBot="1" x14ac:dyDescent="0.3">
      <c r="A72" s="54">
        <v>27</v>
      </c>
      <c r="B72" s="55">
        <v>10</v>
      </c>
    </row>
    <row r="73" spans="1:2" ht="15.75" thickBot="1" x14ac:dyDescent="0.3">
      <c r="A73" s="56">
        <v>28</v>
      </c>
      <c r="B73" s="57">
        <v>8</v>
      </c>
    </row>
    <row r="74" spans="1:2" ht="15.75" thickBot="1" x14ac:dyDescent="0.3">
      <c r="A74" s="54">
        <v>29</v>
      </c>
      <c r="B74" s="55">
        <v>9</v>
      </c>
    </row>
    <row r="75" spans="1:2" ht="15.75" thickBot="1" x14ac:dyDescent="0.3">
      <c r="A75" s="56">
        <v>30</v>
      </c>
      <c r="B75" s="57">
        <v>5</v>
      </c>
    </row>
    <row r="76" spans="1:2" ht="15.75" thickBot="1" x14ac:dyDescent="0.3">
      <c r="A76" s="54">
        <v>31</v>
      </c>
      <c r="B76" s="55">
        <v>8</v>
      </c>
    </row>
    <row r="77" spans="1:2" ht="15.75" thickBot="1" x14ac:dyDescent="0.3">
      <c r="A77" s="56">
        <v>32</v>
      </c>
      <c r="B77" s="57">
        <v>6</v>
      </c>
    </row>
    <row r="78" spans="1:2" ht="15.75" thickBot="1" x14ac:dyDescent="0.3">
      <c r="A78" s="54">
        <v>33</v>
      </c>
      <c r="B78" s="55">
        <v>5</v>
      </c>
    </row>
    <row r="79" spans="1:2" ht="15.75" thickBot="1" x14ac:dyDescent="0.3">
      <c r="A79" s="56">
        <v>34</v>
      </c>
      <c r="B79" s="57">
        <v>7</v>
      </c>
    </row>
    <row r="80" spans="1:2" ht="15.75" thickBot="1" x14ac:dyDescent="0.3">
      <c r="A80" s="54">
        <v>35</v>
      </c>
      <c r="B80" s="55">
        <v>11</v>
      </c>
    </row>
    <row r="81" spans="1:2" ht="15.75" thickBot="1" x14ac:dyDescent="0.3">
      <c r="A81" s="56">
        <v>36</v>
      </c>
      <c r="B81" s="57">
        <v>3</v>
      </c>
    </row>
    <row r="82" spans="1:2" ht="15.75" thickBot="1" x14ac:dyDescent="0.3">
      <c r="A82" s="54">
        <v>37</v>
      </c>
      <c r="B82" s="55">
        <v>2</v>
      </c>
    </row>
    <row r="83" spans="1:2" ht="15.75" thickBot="1" x14ac:dyDescent="0.3">
      <c r="A83" s="56">
        <v>38</v>
      </c>
      <c r="B83" s="57">
        <v>3</v>
      </c>
    </row>
    <row r="84" spans="1:2" ht="15.75" thickBot="1" x14ac:dyDescent="0.3">
      <c r="A84" s="54">
        <v>39</v>
      </c>
      <c r="B84" s="55">
        <v>1</v>
      </c>
    </row>
    <row r="85" spans="1:2" ht="15.75" thickBot="1" x14ac:dyDescent="0.3">
      <c r="A85" s="56">
        <v>40</v>
      </c>
      <c r="B85" s="57">
        <v>1</v>
      </c>
    </row>
    <row r="86" spans="1:2" ht="15.75" thickBot="1" x14ac:dyDescent="0.3">
      <c r="A86" s="54">
        <v>41</v>
      </c>
      <c r="B86" s="55">
        <v>2</v>
      </c>
    </row>
    <row r="87" spans="1:2" ht="15.75" thickBot="1" x14ac:dyDescent="0.3">
      <c r="A87" s="56">
        <v>42</v>
      </c>
      <c r="B87" s="57">
        <v>2</v>
      </c>
    </row>
    <row r="88" spans="1:2" ht="15.75" thickBot="1" x14ac:dyDescent="0.3">
      <c r="A88" s="54">
        <v>43</v>
      </c>
      <c r="B88" s="55">
        <v>2</v>
      </c>
    </row>
    <row r="89" spans="1:2" ht="15.75" thickBot="1" x14ac:dyDescent="0.3">
      <c r="A89" s="56">
        <v>44</v>
      </c>
      <c r="B89" s="57">
        <v>2</v>
      </c>
    </row>
    <row r="90" spans="1:2" ht="15.75" thickBot="1" x14ac:dyDescent="0.3">
      <c r="A90" s="54">
        <v>45</v>
      </c>
      <c r="B90" s="55">
        <v>3</v>
      </c>
    </row>
    <row r="91" spans="1:2" ht="15.75" thickBot="1" x14ac:dyDescent="0.3">
      <c r="A91" s="58" t="s">
        <v>23</v>
      </c>
      <c r="B91" s="57">
        <v>100</v>
      </c>
    </row>
    <row r="92" spans="1:2" x14ac:dyDescent="0.25">
      <c r="A92" s="16"/>
    </row>
    <row r="93" spans="1:2" x14ac:dyDescent="0.25">
      <c r="A93" s="16" t="s">
        <v>91</v>
      </c>
    </row>
    <row r="94" spans="1:2" x14ac:dyDescent="0.25">
      <c r="A94" s="39" t="s">
        <v>92</v>
      </c>
    </row>
    <row r="95" spans="1:2" x14ac:dyDescent="0.25">
      <c r="A95" s="16" t="s">
        <v>93</v>
      </c>
    </row>
    <row r="96" spans="1:2" ht="15.75" thickBot="1" x14ac:dyDescent="0.3">
      <c r="A96" s="16" t="s">
        <v>94</v>
      </c>
    </row>
    <row r="97" spans="1:5" ht="15.75" thickBot="1" x14ac:dyDescent="0.3">
      <c r="A97" s="59" t="s">
        <v>13</v>
      </c>
      <c r="B97" s="60" t="s">
        <v>83</v>
      </c>
      <c r="C97" s="60" t="s">
        <v>84</v>
      </c>
      <c r="D97" s="60" t="s">
        <v>86</v>
      </c>
      <c r="E97" s="61" t="s">
        <v>20</v>
      </c>
    </row>
    <row r="98" spans="1:5" ht="15.75" thickBot="1" x14ac:dyDescent="0.3">
      <c r="A98" s="62">
        <v>1</v>
      </c>
      <c r="B98" s="63">
        <v>25</v>
      </c>
      <c r="C98" s="63">
        <v>27</v>
      </c>
      <c r="D98" s="63">
        <v>20</v>
      </c>
      <c r="E98" s="63">
        <v>20</v>
      </c>
    </row>
    <row r="99" spans="1:5" ht="15.75" thickBot="1" x14ac:dyDescent="0.3">
      <c r="A99" s="62">
        <v>2</v>
      </c>
      <c r="B99" s="64">
        <v>27</v>
      </c>
      <c r="C99" s="64">
        <v>30</v>
      </c>
      <c r="D99" s="64">
        <v>22</v>
      </c>
      <c r="E99" s="64">
        <v>42</v>
      </c>
    </row>
    <row r="100" spans="1:5" ht="15.75" thickBot="1" x14ac:dyDescent="0.3">
      <c r="A100" s="62">
        <v>3</v>
      </c>
      <c r="B100" s="63">
        <v>30</v>
      </c>
      <c r="C100" s="63">
        <v>33</v>
      </c>
      <c r="D100" s="63">
        <v>19</v>
      </c>
      <c r="E100" s="63">
        <v>61</v>
      </c>
    </row>
    <row r="101" spans="1:5" ht="15.75" thickBot="1" x14ac:dyDescent="0.3">
      <c r="A101" s="62">
        <v>4</v>
      </c>
      <c r="B101" s="64">
        <v>33</v>
      </c>
      <c r="C101" s="64">
        <v>36</v>
      </c>
      <c r="D101" s="64">
        <v>21</v>
      </c>
      <c r="E101" s="64">
        <v>82</v>
      </c>
    </row>
    <row r="102" spans="1:5" ht="15.75" thickBot="1" x14ac:dyDescent="0.3">
      <c r="A102" s="62">
        <v>5</v>
      </c>
      <c r="B102" s="63">
        <v>36</v>
      </c>
      <c r="C102" s="63">
        <v>39</v>
      </c>
      <c r="D102" s="63">
        <v>6</v>
      </c>
      <c r="E102" s="63">
        <v>88</v>
      </c>
    </row>
    <row r="103" spans="1:5" ht="15.75" thickBot="1" x14ac:dyDescent="0.3">
      <c r="A103" s="62">
        <v>6</v>
      </c>
      <c r="B103" s="64">
        <v>39</v>
      </c>
      <c r="C103" s="64">
        <v>42</v>
      </c>
      <c r="D103" s="64">
        <v>5</v>
      </c>
      <c r="E103" s="64">
        <v>93</v>
      </c>
    </row>
    <row r="104" spans="1:5" ht="15.75" thickBot="1" x14ac:dyDescent="0.3">
      <c r="A104" s="62">
        <v>7</v>
      </c>
      <c r="B104" s="63">
        <v>42</v>
      </c>
      <c r="C104" s="63">
        <v>45</v>
      </c>
      <c r="D104" s="63">
        <v>7</v>
      </c>
      <c r="E104" s="63">
        <v>100</v>
      </c>
    </row>
    <row r="105" spans="1:5" ht="15.75" thickBot="1" x14ac:dyDescent="0.3">
      <c r="A105" s="65" t="s">
        <v>23</v>
      </c>
      <c r="B105" s="22"/>
      <c r="C105" s="22"/>
      <c r="D105" s="64">
        <v>100</v>
      </c>
      <c r="E105" s="22"/>
    </row>
    <row r="106" spans="1:5" x14ac:dyDescent="0.25">
      <c r="A106" s="16"/>
    </row>
    <row r="107" spans="1:5" x14ac:dyDescent="0.25">
      <c r="A107" s="16" t="s">
        <v>95</v>
      </c>
    </row>
    <row r="108" spans="1:5" x14ac:dyDescent="0.25">
      <c r="A108" s="16" t="s">
        <v>96</v>
      </c>
    </row>
    <row r="111" spans="1:5" x14ac:dyDescent="0.25">
      <c r="A111" s="16" t="s">
        <v>97</v>
      </c>
    </row>
    <row r="112" spans="1:5" x14ac:dyDescent="0.25">
      <c r="A112" s="39" t="s">
        <v>98</v>
      </c>
    </row>
    <row r="113" spans="1:7" x14ac:dyDescent="0.25">
      <c r="A113" s="16" t="s">
        <v>99</v>
      </c>
    </row>
    <row r="114" spans="1:7" x14ac:dyDescent="0.25">
      <c r="A114" s="16" t="s">
        <v>100</v>
      </c>
    </row>
    <row r="115" spans="1:7" ht="15.75" thickBot="1" x14ac:dyDescent="0.3">
      <c r="A115" s="16" t="s">
        <v>101</v>
      </c>
    </row>
    <row r="116" spans="1:7" ht="15.75" thickBot="1" x14ac:dyDescent="0.3">
      <c r="A116" s="66" t="s">
        <v>13</v>
      </c>
      <c r="B116" s="67" t="s">
        <v>71</v>
      </c>
      <c r="C116" s="67" t="s">
        <v>70</v>
      </c>
      <c r="D116" s="67" t="s">
        <v>17</v>
      </c>
      <c r="E116" s="67" t="s">
        <v>18</v>
      </c>
      <c r="F116" s="67" t="s">
        <v>102</v>
      </c>
      <c r="G116" s="68" t="s">
        <v>103</v>
      </c>
    </row>
    <row r="117" spans="1:7" ht="15.75" thickBot="1" x14ac:dyDescent="0.3">
      <c r="A117" s="69">
        <v>1</v>
      </c>
      <c r="B117" s="70">
        <v>25</v>
      </c>
      <c r="C117" s="70">
        <v>27</v>
      </c>
      <c r="D117" s="70">
        <v>26</v>
      </c>
      <c r="E117" s="70">
        <v>20</v>
      </c>
      <c r="F117" s="70">
        <v>27.7</v>
      </c>
      <c r="G117" s="71">
        <v>5540166205</v>
      </c>
    </row>
    <row r="118" spans="1:7" ht="15.75" thickBot="1" x14ac:dyDescent="0.3">
      <c r="A118" s="69">
        <v>2</v>
      </c>
      <c r="B118" s="72">
        <v>27</v>
      </c>
      <c r="C118" s="72">
        <v>30</v>
      </c>
      <c r="D118" s="72">
        <v>28.5</v>
      </c>
      <c r="E118" s="72">
        <v>22</v>
      </c>
      <c r="F118" s="72">
        <v>7.64</v>
      </c>
      <c r="G118" s="73">
        <v>1679709141</v>
      </c>
    </row>
    <row r="119" spans="1:7" ht="15.75" thickBot="1" x14ac:dyDescent="0.3">
      <c r="A119" s="69">
        <v>3</v>
      </c>
      <c r="B119" s="70">
        <v>30</v>
      </c>
      <c r="C119" s="70">
        <v>33</v>
      </c>
      <c r="D119" s="70">
        <v>31.5</v>
      </c>
      <c r="E119" s="70">
        <v>19</v>
      </c>
      <c r="F119" s="70">
        <v>0.06</v>
      </c>
      <c r="G119" s="71">
        <v>1065789474</v>
      </c>
    </row>
    <row r="120" spans="1:7" ht="15.75" thickBot="1" x14ac:dyDescent="0.3">
      <c r="A120" s="69">
        <v>4</v>
      </c>
      <c r="B120" s="72">
        <v>33</v>
      </c>
      <c r="C120" s="72">
        <v>36</v>
      </c>
      <c r="D120" s="72">
        <v>34.5</v>
      </c>
      <c r="E120" s="72">
        <v>21</v>
      </c>
      <c r="F120" s="72">
        <v>10.48</v>
      </c>
      <c r="G120" s="73">
        <v>2200200831</v>
      </c>
    </row>
    <row r="121" spans="1:7" ht="15.75" thickBot="1" x14ac:dyDescent="0.3">
      <c r="A121" s="69">
        <v>5</v>
      </c>
      <c r="B121" s="70">
        <v>36</v>
      </c>
      <c r="C121" s="70">
        <v>39</v>
      </c>
      <c r="D121" s="70">
        <v>37.5</v>
      </c>
      <c r="E121" s="70">
        <v>6</v>
      </c>
      <c r="F121" s="70">
        <v>38.9</v>
      </c>
      <c r="G121" s="71">
        <v>2333891967</v>
      </c>
    </row>
    <row r="122" spans="1:7" ht="15.75" thickBot="1" x14ac:dyDescent="0.3">
      <c r="A122" s="69">
        <v>6</v>
      </c>
      <c r="B122" s="72">
        <v>39</v>
      </c>
      <c r="C122" s="72">
        <v>42</v>
      </c>
      <c r="D122" s="72">
        <v>40.5</v>
      </c>
      <c r="E122" s="72">
        <v>5</v>
      </c>
      <c r="F122" s="72">
        <v>85.32</v>
      </c>
      <c r="G122" s="73">
        <v>4265962604</v>
      </c>
    </row>
    <row r="123" spans="1:7" ht="15.75" thickBot="1" x14ac:dyDescent="0.3">
      <c r="A123" s="69">
        <v>7</v>
      </c>
      <c r="B123" s="70">
        <v>42</v>
      </c>
      <c r="C123" s="70">
        <v>45</v>
      </c>
      <c r="D123" s="70">
        <v>43.5</v>
      </c>
      <c r="E123" s="70">
        <v>7</v>
      </c>
      <c r="F123" s="70">
        <v>149.74</v>
      </c>
      <c r="G123" s="71">
        <v>1048182133</v>
      </c>
    </row>
    <row r="124" spans="1:7" ht="15.75" thickBot="1" x14ac:dyDescent="0.3">
      <c r="A124" s="69" t="s">
        <v>23</v>
      </c>
      <c r="B124" s="30"/>
      <c r="C124" s="30"/>
      <c r="D124" s="30"/>
      <c r="E124" s="72">
        <v>100</v>
      </c>
      <c r="F124" s="30"/>
      <c r="G124" s="73">
        <v>2651240997</v>
      </c>
    </row>
    <row r="125" spans="1:7" x14ac:dyDescent="0.25">
      <c r="A125" s="16"/>
    </row>
    <row r="126" spans="1:7" ht="15.75" thickBot="1" x14ac:dyDescent="0.3">
      <c r="A126" s="16" t="s">
        <v>104</v>
      </c>
    </row>
    <row r="127" spans="1:7" ht="15.75" thickBot="1" x14ac:dyDescent="0.3">
      <c r="A127" s="74" t="s">
        <v>26</v>
      </c>
      <c r="B127" s="75">
        <v>2651240997</v>
      </c>
    </row>
    <row r="128" spans="1:7" ht="15.75" thickBot="1" x14ac:dyDescent="0.3">
      <c r="A128" s="76" t="s">
        <v>105</v>
      </c>
      <c r="B128" s="77">
        <v>5149020292</v>
      </c>
    </row>
    <row r="129" spans="1:7" x14ac:dyDescent="0.25">
      <c r="A129" s="16"/>
    </row>
    <row r="130" spans="1:7" x14ac:dyDescent="0.25">
      <c r="A130" s="39" t="s">
        <v>106</v>
      </c>
    </row>
    <row r="131" spans="1:7" x14ac:dyDescent="0.25">
      <c r="A131" s="16" t="s">
        <v>107</v>
      </c>
    </row>
    <row r="132" spans="1:7" ht="15.75" thickBot="1" x14ac:dyDescent="0.3">
      <c r="A132" s="16" t="s">
        <v>108</v>
      </c>
    </row>
    <row r="133" spans="1:7" ht="15.75" thickBot="1" x14ac:dyDescent="0.3">
      <c r="A133" s="24" t="s">
        <v>109</v>
      </c>
      <c r="B133" s="25" t="s">
        <v>60</v>
      </c>
      <c r="C133" s="25" t="s">
        <v>13</v>
      </c>
      <c r="D133" s="25" t="s">
        <v>110</v>
      </c>
      <c r="E133" s="25" t="s">
        <v>62</v>
      </c>
      <c r="F133" s="25" t="s">
        <v>111</v>
      </c>
      <c r="G133" s="78" t="s">
        <v>3</v>
      </c>
    </row>
    <row r="134" spans="1:7" ht="15.75" thickBot="1" x14ac:dyDescent="0.3">
      <c r="A134" s="79">
        <v>1</v>
      </c>
      <c r="B134" s="21">
        <v>25</v>
      </c>
      <c r="C134" s="21">
        <v>2</v>
      </c>
      <c r="D134" s="21">
        <v>27</v>
      </c>
      <c r="E134" s="21">
        <v>20</v>
      </c>
      <c r="F134" s="21">
        <v>22</v>
      </c>
      <c r="G134" s="21">
        <v>27.68</v>
      </c>
    </row>
    <row r="135" spans="1:7" ht="15.75" thickBot="1" x14ac:dyDescent="0.3">
      <c r="A135" s="79">
        <v>2</v>
      </c>
      <c r="B135" s="20">
        <v>50</v>
      </c>
      <c r="C135" s="20">
        <v>3</v>
      </c>
      <c r="D135" s="20">
        <v>30</v>
      </c>
      <c r="E135" s="20">
        <v>42</v>
      </c>
      <c r="F135" s="20">
        <v>19</v>
      </c>
      <c r="G135" s="20">
        <v>31.26</v>
      </c>
    </row>
    <row r="136" spans="1:7" ht="15.75" thickBot="1" x14ac:dyDescent="0.3">
      <c r="A136" s="79">
        <v>3</v>
      </c>
      <c r="B136" s="21">
        <v>75</v>
      </c>
      <c r="C136" s="21">
        <v>4</v>
      </c>
      <c r="D136" s="21">
        <v>33</v>
      </c>
      <c r="E136" s="21">
        <v>61</v>
      </c>
      <c r="F136" s="21">
        <v>21</v>
      </c>
      <c r="G136" s="21">
        <v>35</v>
      </c>
    </row>
    <row r="137" spans="1:7" x14ac:dyDescent="0.25">
      <c r="A137" s="16"/>
    </row>
    <row r="138" spans="1:7" x14ac:dyDescent="0.25">
      <c r="A138" s="39" t="s">
        <v>50</v>
      </c>
    </row>
    <row r="139" spans="1:7" x14ac:dyDescent="0.25">
      <c r="A139" s="16" t="s">
        <v>112</v>
      </c>
    </row>
    <row r="140" spans="1:7" ht="15.75" thickBot="1" x14ac:dyDescent="0.3">
      <c r="A140" s="16" t="s">
        <v>113</v>
      </c>
    </row>
    <row r="141" spans="1:7" ht="15.75" thickBot="1" x14ac:dyDescent="0.3">
      <c r="A141" s="80" t="s">
        <v>114</v>
      </c>
      <c r="B141" s="81" t="s">
        <v>60</v>
      </c>
      <c r="C141" s="81" t="s">
        <v>13</v>
      </c>
      <c r="D141" s="81" t="s">
        <v>115</v>
      </c>
      <c r="E141" s="81" t="s">
        <v>116</v>
      </c>
      <c r="F141" s="81" t="s">
        <v>111</v>
      </c>
      <c r="G141" s="82"/>
    </row>
    <row r="142" spans="1:7" ht="15.75" thickBot="1" x14ac:dyDescent="0.3">
      <c r="A142" s="83">
        <v>1</v>
      </c>
      <c r="B142" s="27">
        <v>10</v>
      </c>
      <c r="C142" s="27">
        <v>1</v>
      </c>
      <c r="D142" s="27">
        <v>25</v>
      </c>
      <c r="E142" s="27">
        <v>0</v>
      </c>
      <c r="F142" s="27">
        <v>20</v>
      </c>
      <c r="G142" s="27">
        <v>26.5</v>
      </c>
    </row>
    <row r="143" spans="1:7" ht="15.75" thickBot="1" x14ac:dyDescent="0.3">
      <c r="A143" s="83">
        <v>2</v>
      </c>
      <c r="B143" s="29">
        <v>20</v>
      </c>
      <c r="C143" s="29">
        <v>1</v>
      </c>
      <c r="D143" s="29">
        <v>25</v>
      </c>
      <c r="E143" s="29">
        <v>0</v>
      </c>
      <c r="F143" s="29">
        <v>20</v>
      </c>
      <c r="G143" s="29">
        <v>28</v>
      </c>
    </row>
    <row r="144" spans="1:7" ht="15.75" thickBot="1" x14ac:dyDescent="0.3">
      <c r="A144" s="83">
        <v>3</v>
      </c>
      <c r="B144" s="27">
        <v>30</v>
      </c>
      <c r="C144" s="27">
        <v>2</v>
      </c>
      <c r="D144" s="27">
        <v>27</v>
      </c>
      <c r="E144" s="27">
        <v>20</v>
      </c>
      <c r="F144" s="27">
        <v>22</v>
      </c>
      <c r="G144" s="27">
        <v>28.36</v>
      </c>
    </row>
    <row r="145" spans="1:7" ht="15.75" thickBot="1" x14ac:dyDescent="0.3">
      <c r="A145" s="83">
        <v>4</v>
      </c>
      <c r="B145" s="29">
        <v>40</v>
      </c>
      <c r="C145" s="29">
        <v>2</v>
      </c>
      <c r="D145" s="29">
        <v>27</v>
      </c>
      <c r="E145" s="29">
        <v>20</v>
      </c>
      <c r="F145" s="29">
        <v>22</v>
      </c>
      <c r="G145" s="29">
        <v>29.73</v>
      </c>
    </row>
    <row r="146" spans="1:7" ht="15.75" thickBot="1" x14ac:dyDescent="0.3">
      <c r="A146" s="83">
        <v>5</v>
      </c>
      <c r="B146" s="27">
        <v>50</v>
      </c>
      <c r="C146" s="27">
        <v>3</v>
      </c>
      <c r="D146" s="27">
        <v>30</v>
      </c>
      <c r="E146" s="27">
        <v>42</v>
      </c>
      <c r="F146" s="27">
        <v>19</v>
      </c>
      <c r="G146" s="27">
        <v>31.26</v>
      </c>
    </row>
    <row r="147" spans="1:7" ht="15.75" thickBot="1" x14ac:dyDescent="0.3">
      <c r="A147" s="83">
        <v>6</v>
      </c>
      <c r="B147" s="29">
        <v>60</v>
      </c>
      <c r="C147" s="29">
        <v>3</v>
      </c>
      <c r="D147" s="29">
        <v>30</v>
      </c>
      <c r="E147" s="29">
        <v>42</v>
      </c>
      <c r="F147" s="29">
        <v>19</v>
      </c>
      <c r="G147" s="29">
        <v>32.840000000000003</v>
      </c>
    </row>
    <row r="148" spans="1:7" ht="15.75" thickBot="1" x14ac:dyDescent="0.3">
      <c r="A148" s="83">
        <v>7</v>
      </c>
      <c r="B148" s="27">
        <v>70</v>
      </c>
      <c r="C148" s="27">
        <v>4</v>
      </c>
      <c r="D148" s="27">
        <v>33</v>
      </c>
      <c r="E148" s="27">
        <v>61</v>
      </c>
      <c r="F148" s="27">
        <v>21</v>
      </c>
      <c r="G148" s="27">
        <v>34.29</v>
      </c>
    </row>
    <row r="149" spans="1:7" ht="15.75" thickBot="1" x14ac:dyDescent="0.3">
      <c r="A149" s="83">
        <v>8</v>
      </c>
      <c r="B149" s="29">
        <v>80</v>
      </c>
      <c r="C149" s="29">
        <v>4</v>
      </c>
      <c r="D149" s="29">
        <v>33</v>
      </c>
      <c r="E149" s="29">
        <v>61</v>
      </c>
      <c r="F149" s="29">
        <v>21</v>
      </c>
      <c r="G149" s="29">
        <v>35.71</v>
      </c>
    </row>
    <row r="150" spans="1:7" ht="15.75" thickBot="1" x14ac:dyDescent="0.3">
      <c r="A150" s="83">
        <v>9</v>
      </c>
      <c r="B150" s="27">
        <v>90</v>
      </c>
      <c r="C150" s="27">
        <v>6</v>
      </c>
      <c r="D150" s="27">
        <v>39</v>
      </c>
      <c r="E150" s="27">
        <v>88</v>
      </c>
      <c r="F150" s="27">
        <v>5</v>
      </c>
      <c r="G150" s="27">
        <v>40.200000000000003</v>
      </c>
    </row>
    <row r="151" spans="1:7" x14ac:dyDescent="0.25">
      <c r="A151" s="16"/>
    </row>
  </sheetData>
  <mergeCells count="8">
    <mergeCell ref="C36:C38"/>
    <mergeCell ref="C39:C41"/>
    <mergeCell ref="B20:C20"/>
    <mergeCell ref="C21:C23"/>
    <mergeCell ref="C24:C26"/>
    <mergeCell ref="C27:C29"/>
    <mergeCell ref="C30:C32"/>
    <mergeCell ref="C33:C35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tabSelected="1" topLeftCell="J1" zoomScaleNormal="100" zoomScalePageLayoutView="60" workbookViewId="0">
      <selection activeCell="U10" sqref="U10"/>
    </sheetView>
  </sheetViews>
  <sheetFormatPr baseColWidth="10" defaultColWidth="9.140625" defaultRowHeight="15" x14ac:dyDescent="0.25"/>
  <cols>
    <col min="1" max="1" width="10.7109375" customWidth="1"/>
    <col min="2" max="3" width="13.42578125" customWidth="1"/>
    <col min="4" max="9" width="10.7109375" customWidth="1"/>
    <col min="10" max="10" width="19.42578125" customWidth="1"/>
    <col min="11" max="12" width="14.5703125" customWidth="1"/>
    <col min="13" max="13" width="32.85546875" customWidth="1"/>
    <col min="14" max="14" width="43.7109375" customWidth="1"/>
    <col min="15" max="15" width="19.85546875" customWidth="1"/>
    <col min="16" max="16" width="12.42578125" customWidth="1"/>
    <col min="17" max="17" width="28.85546875" bestFit="1" customWidth="1"/>
    <col min="18" max="18" width="18.28515625" customWidth="1"/>
    <col min="19" max="19" width="29.28515625" bestFit="1" customWidth="1"/>
    <col min="20" max="20" width="28.85546875" customWidth="1"/>
    <col min="21" max="1026" width="10.71093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F1" t="s">
        <v>39</v>
      </c>
      <c r="G1" t="s">
        <v>4</v>
      </c>
      <c r="H1" t="s">
        <v>13</v>
      </c>
    </row>
    <row r="2" spans="1:21" x14ac:dyDescent="0.25">
      <c r="A2">
        <v>21</v>
      </c>
      <c r="B2">
        <v>1.99</v>
      </c>
      <c r="C2">
        <v>1</v>
      </c>
      <c r="D2">
        <v>1.99</v>
      </c>
      <c r="F2">
        <v>1.99</v>
      </c>
      <c r="G2">
        <f>COUNTIF(B2:B101,"=1.99")</f>
        <v>1</v>
      </c>
      <c r="H2" s="9" t="s">
        <v>38</v>
      </c>
      <c r="J2" t="s">
        <v>5</v>
      </c>
      <c r="K2">
        <f>MAX(B2:B101)-MIN(B2:B101)</f>
        <v>0.80999999999999983</v>
      </c>
    </row>
    <row r="3" spans="1:21" x14ac:dyDescent="0.25">
      <c r="A3">
        <v>86</v>
      </c>
      <c r="B3">
        <v>2.2200000000000002</v>
      </c>
      <c r="C3">
        <v>2</v>
      </c>
      <c r="D3">
        <v>2.2200000000000002</v>
      </c>
      <c r="F3">
        <v>2.2200000000000002</v>
      </c>
      <c r="G3">
        <f>COUNTIF($B$2:$B$101,"=2.22")</f>
        <v>1</v>
      </c>
      <c r="H3" s="9" t="s">
        <v>37</v>
      </c>
      <c r="J3" t="s">
        <v>6</v>
      </c>
      <c r="K3">
        <f>1+1.44*LN(100)</f>
        <v>7.6314450678228516</v>
      </c>
    </row>
    <row r="4" spans="1:21" x14ac:dyDescent="0.25">
      <c r="A4">
        <v>7</v>
      </c>
      <c r="B4">
        <v>2.38</v>
      </c>
      <c r="C4">
        <v>3</v>
      </c>
      <c r="D4">
        <v>2.38</v>
      </c>
      <c r="F4">
        <v>2.38</v>
      </c>
      <c r="G4">
        <f>COUNTIF($B$2:$B$101,"=2.38")</f>
        <v>1</v>
      </c>
      <c r="H4" s="15" t="s">
        <v>7</v>
      </c>
      <c r="J4" t="s">
        <v>8</v>
      </c>
      <c r="K4">
        <v>8</v>
      </c>
    </row>
    <row r="5" spans="1:21" x14ac:dyDescent="0.25">
      <c r="A5">
        <v>2</v>
      </c>
      <c r="B5">
        <v>2.39</v>
      </c>
      <c r="C5">
        <v>4</v>
      </c>
      <c r="D5">
        <v>2.39</v>
      </c>
      <c r="F5">
        <v>2.39</v>
      </c>
      <c r="G5">
        <f>COUNTIF($B$2:$B$101,"=2.39")</f>
        <v>2</v>
      </c>
      <c r="H5" s="15"/>
      <c r="J5" t="s">
        <v>9</v>
      </c>
      <c r="K5" s="6">
        <f>K2/K3</f>
        <v>0.10613979302757164</v>
      </c>
    </row>
    <row r="6" spans="1:21" x14ac:dyDescent="0.25">
      <c r="A6">
        <v>96</v>
      </c>
      <c r="B6">
        <v>2.39</v>
      </c>
      <c r="C6">
        <v>5</v>
      </c>
      <c r="D6">
        <v>2.39</v>
      </c>
      <c r="F6">
        <v>2.44</v>
      </c>
      <c r="G6">
        <f>COUNTIF($B$2:$B$101,"=2.44")</f>
        <v>4</v>
      </c>
      <c r="H6" s="15" t="s">
        <v>12</v>
      </c>
      <c r="J6" t="s">
        <v>10</v>
      </c>
      <c r="K6">
        <f>K4*K5-K2</f>
        <v>3.9118344220573253E-2</v>
      </c>
    </row>
    <row r="7" spans="1:21" x14ac:dyDescent="0.25">
      <c r="A7">
        <v>10</v>
      </c>
      <c r="B7">
        <v>2.44</v>
      </c>
      <c r="C7">
        <v>6</v>
      </c>
      <c r="D7">
        <v>2.44</v>
      </c>
      <c r="F7">
        <v>2.4500000000000002</v>
      </c>
      <c r="G7">
        <f>COUNTIF($B$2:$B$101,"=2.45")</f>
        <v>6</v>
      </c>
      <c r="H7" s="15"/>
      <c r="J7" t="s">
        <v>11</v>
      </c>
      <c r="K7">
        <f>K6/2</f>
        <v>1.9559172110286627E-2</v>
      </c>
    </row>
    <row r="8" spans="1:21" x14ac:dyDescent="0.25">
      <c r="A8">
        <v>31</v>
      </c>
      <c r="B8">
        <v>2.44</v>
      </c>
      <c r="C8">
        <v>7</v>
      </c>
      <c r="D8">
        <v>2.44</v>
      </c>
      <c r="F8">
        <v>2.46</v>
      </c>
      <c r="G8">
        <f>COUNTIF($B$2:$B$101,"=2.46")</f>
        <v>4</v>
      </c>
      <c r="H8" s="15"/>
    </row>
    <row r="9" spans="1:21" x14ac:dyDescent="0.25">
      <c r="A9">
        <v>46</v>
      </c>
      <c r="B9">
        <v>2.44</v>
      </c>
      <c r="C9">
        <v>8</v>
      </c>
      <c r="D9">
        <v>2.44</v>
      </c>
      <c r="F9">
        <v>2.4700000000000002</v>
      </c>
      <c r="G9">
        <f>COUNTIF($B$2:$B$101,"=2.47")</f>
        <v>5</v>
      </c>
      <c r="H9" s="15"/>
      <c r="J9" s="2" t="s">
        <v>13</v>
      </c>
      <c r="K9" s="2" t="s">
        <v>14</v>
      </c>
      <c r="L9" s="2" t="s">
        <v>15</v>
      </c>
      <c r="M9" s="2" t="s">
        <v>64</v>
      </c>
      <c r="N9" s="2" t="s">
        <v>65</v>
      </c>
      <c r="O9" s="2" t="s">
        <v>16</v>
      </c>
      <c r="P9" s="2" t="s">
        <v>17</v>
      </c>
      <c r="Q9" s="2" t="s">
        <v>18</v>
      </c>
      <c r="R9" s="2" t="s">
        <v>19</v>
      </c>
      <c r="S9" s="2" t="s">
        <v>20</v>
      </c>
      <c r="T9" s="11" t="s">
        <v>21</v>
      </c>
      <c r="U9" s="7" t="s">
        <v>49</v>
      </c>
    </row>
    <row r="10" spans="1:21" x14ac:dyDescent="0.25">
      <c r="A10">
        <v>57</v>
      </c>
      <c r="B10">
        <v>2.44</v>
      </c>
      <c r="C10">
        <v>9</v>
      </c>
      <c r="D10">
        <v>2.44</v>
      </c>
      <c r="F10">
        <v>2.48</v>
      </c>
      <c r="G10">
        <f>COUNTIF($B$2:$B$101,"=2.48")</f>
        <v>5</v>
      </c>
      <c r="H10" s="15"/>
      <c r="J10" s="2">
        <v>1</v>
      </c>
      <c r="K10" s="2">
        <v>1.99</v>
      </c>
      <c r="L10" s="3">
        <f>K10+K5</f>
        <v>2.0961397930275716</v>
      </c>
      <c r="M10" s="3">
        <f>(P10-$O$26)^2</f>
        <v>0.23734596009336528</v>
      </c>
      <c r="N10" s="3">
        <f t="shared" ref="N10:N17" si="0">M10*Q10</f>
        <v>0.23734596009336528</v>
      </c>
      <c r="O10" s="3" t="s">
        <v>22</v>
      </c>
      <c r="P10" s="3">
        <f t="shared" ref="P10:P17" si="1">K10+$K$5/2</f>
        <v>2.0430698965137859</v>
      </c>
      <c r="Q10" s="2">
        <v>1</v>
      </c>
      <c r="R10" s="2">
        <f t="shared" ref="R10:R17" si="2">Q10/$Q$18</f>
        <v>0.01</v>
      </c>
      <c r="S10" s="2">
        <f>Q10</f>
        <v>1</v>
      </c>
      <c r="T10" s="11">
        <f>R10</f>
        <v>0.01</v>
      </c>
      <c r="U10" s="4">
        <f>Q10*P10</f>
        <v>2.0430698965137859</v>
      </c>
    </row>
    <row r="11" spans="1:21" x14ac:dyDescent="0.25">
      <c r="A11">
        <v>17</v>
      </c>
      <c r="B11">
        <v>2.4500000000000002</v>
      </c>
      <c r="C11">
        <v>10</v>
      </c>
      <c r="D11">
        <v>2.4500000000000002</v>
      </c>
      <c r="F11">
        <v>2.4900000000000002</v>
      </c>
      <c r="G11">
        <f>COUNTIF($B$2:$B$101,"=2.49")</f>
        <v>3</v>
      </c>
      <c r="H11" s="15"/>
      <c r="J11" s="2">
        <v>2</v>
      </c>
      <c r="K11" s="3">
        <f>L10</f>
        <v>2.0961397930275716</v>
      </c>
      <c r="L11" s="3">
        <f t="shared" ref="L11:L17" si="3">K11+$K$5</f>
        <v>2.2022795860551434</v>
      </c>
      <c r="M11" s="4">
        <f t="shared" ref="M11:M17" si="4">(P11-$O$26)^2</f>
        <v>0.14519289676237096</v>
      </c>
      <c r="N11" s="3">
        <f t="shared" si="0"/>
        <v>0</v>
      </c>
      <c r="O11" s="3" t="s">
        <v>42</v>
      </c>
      <c r="P11" s="3">
        <f t="shared" si="1"/>
        <v>2.1492096895413573</v>
      </c>
      <c r="Q11" s="2">
        <v>0</v>
      </c>
      <c r="R11" s="2">
        <f t="shared" si="2"/>
        <v>0</v>
      </c>
      <c r="S11" s="2">
        <f t="shared" ref="S11:S17" si="5">Q11+S10</f>
        <v>1</v>
      </c>
      <c r="T11" s="11">
        <f t="shared" ref="T11:T16" si="6">T10+R11</f>
        <v>0.01</v>
      </c>
      <c r="U11" s="4">
        <f t="shared" ref="U11:U17" si="7">Q11*P11</f>
        <v>0</v>
      </c>
    </row>
    <row r="12" spans="1:21" x14ac:dyDescent="0.25">
      <c r="A12">
        <v>19</v>
      </c>
      <c r="B12">
        <v>2.4500000000000002</v>
      </c>
      <c r="C12">
        <v>11</v>
      </c>
      <c r="D12">
        <v>2.4500000000000002</v>
      </c>
      <c r="F12">
        <v>2.5</v>
      </c>
      <c r="G12">
        <f>COUNTIF($B$2:$B$101,"=2.5")</f>
        <v>7</v>
      </c>
      <c r="H12" s="15"/>
      <c r="J12" s="2">
        <v>3</v>
      </c>
      <c r="K12" s="4">
        <f t="shared" ref="K12:K17" si="8">L11</f>
        <v>2.2022795860551434</v>
      </c>
      <c r="L12" s="3">
        <f t="shared" si="3"/>
        <v>2.3084193790827152</v>
      </c>
      <c r="M12" s="4">
        <f t="shared" si="4"/>
        <v>7.5571144759247769E-2</v>
      </c>
      <c r="N12" s="3">
        <f t="shared" si="0"/>
        <v>7.5571144759247769E-2</v>
      </c>
      <c r="O12" s="3" t="s">
        <v>43</v>
      </c>
      <c r="P12" s="3">
        <f t="shared" si="1"/>
        <v>2.2553494825689291</v>
      </c>
      <c r="Q12" s="2">
        <v>1</v>
      </c>
      <c r="R12" s="2">
        <f t="shared" si="2"/>
        <v>0.01</v>
      </c>
      <c r="S12" s="2">
        <f t="shared" si="5"/>
        <v>2</v>
      </c>
      <c r="T12" s="11">
        <f t="shared" si="6"/>
        <v>0.02</v>
      </c>
      <c r="U12" s="4">
        <f t="shared" si="7"/>
        <v>2.2553494825689291</v>
      </c>
    </row>
    <row r="13" spans="1:21" x14ac:dyDescent="0.25">
      <c r="A13">
        <v>56</v>
      </c>
      <c r="B13">
        <v>2.4500000000000002</v>
      </c>
      <c r="C13">
        <v>12</v>
      </c>
      <c r="D13">
        <v>2.4500000000000002</v>
      </c>
      <c r="F13">
        <v>2.5099999999999998</v>
      </c>
      <c r="G13">
        <f>COUNTIF($B$2:$B$101,"=2.51")</f>
        <v>3</v>
      </c>
      <c r="H13" s="15"/>
      <c r="J13" s="2">
        <v>4</v>
      </c>
      <c r="K13" s="4">
        <f t="shared" si="8"/>
        <v>2.3084193790827152</v>
      </c>
      <c r="L13" s="3">
        <f t="shared" si="3"/>
        <v>2.414559172110287</v>
      </c>
      <c r="M13" s="4">
        <f t="shared" si="4"/>
        <v>2.8480704083996139E-2</v>
      </c>
      <c r="N13" s="3">
        <f t="shared" si="0"/>
        <v>8.5442112251988417E-2</v>
      </c>
      <c r="O13" s="3" t="s">
        <v>44</v>
      </c>
      <c r="P13" s="3">
        <f t="shared" si="1"/>
        <v>2.3614892755965009</v>
      </c>
      <c r="Q13" s="2">
        <v>3</v>
      </c>
      <c r="R13" s="2">
        <f t="shared" si="2"/>
        <v>0.03</v>
      </c>
      <c r="S13" s="2">
        <f t="shared" si="5"/>
        <v>5</v>
      </c>
      <c r="T13" s="11">
        <f t="shared" si="6"/>
        <v>0.05</v>
      </c>
      <c r="U13" s="4">
        <f t="shared" si="7"/>
        <v>7.0844678267895027</v>
      </c>
    </row>
    <row r="14" spans="1:21" x14ac:dyDescent="0.25">
      <c r="A14">
        <v>59</v>
      </c>
      <c r="B14">
        <v>2.4500000000000002</v>
      </c>
      <c r="C14">
        <v>13</v>
      </c>
      <c r="D14">
        <v>2.4500000000000002</v>
      </c>
      <c r="F14">
        <v>2.5299999999999998</v>
      </c>
      <c r="G14">
        <f>COUNTIF($B$2:$B$101,"=2.53")</f>
        <v>3</v>
      </c>
      <c r="H14" s="15" t="s">
        <v>28</v>
      </c>
      <c r="J14" s="2">
        <v>5</v>
      </c>
      <c r="K14" s="4">
        <f t="shared" si="8"/>
        <v>2.414559172110287</v>
      </c>
      <c r="L14" s="3">
        <f t="shared" si="3"/>
        <v>2.5206989651378588</v>
      </c>
      <c r="M14" s="4">
        <f t="shared" si="4"/>
        <v>3.9215747366160777E-3</v>
      </c>
      <c r="N14" s="3">
        <f t="shared" si="0"/>
        <v>0.14509826525479488</v>
      </c>
      <c r="O14" s="3" t="s">
        <v>45</v>
      </c>
      <c r="P14" s="3">
        <f t="shared" si="1"/>
        <v>2.4676290686240727</v>
      </c>
      <c r="Q14" s="2">
        <v>37</v>
      </c>
      <c r="R14" s="2">
        <f t="shared" si="2"/>
        <v>0.37</v>
      </c>
      <c r="S14" s="2">
        <f t="shared" si="5"/>
        <v>42</v>
      </c>
      <c r="T14" s="11">
        <f t="shared" si="6"/>
        <v>0.42</v>
      </c>
      <c r="U14" s="4">
        <f t="shared" si="7"/>
        <v>91.302275539090687</v>
      </c>
    </row>
    <row r="15" spans="1:21" x14ac:dyDescent="0.25">
      <c r="A15">
        <v>80</v>
      </c>
      <c r="B15">
        <v>2.4500000000000002</v>
      </c>
      <c r="C15">
        <v>14</v>
      </c>
      <c r="D15">
        <v>2.4500000000000002</v>
      </c>
      <c r="F15">
        <v>2.54</v>
      </c>
      <c r="G15">
        <f>COUNTIF($B$2:$B$101,"=2.54")</f>
        <v>10</v>
      </c>
      <c r="H15" s="15"/>
      <c r="J15" s="2">
        <v>6</v>
      </c>
      <c r="K15" s="4">
        <f t="shared" si="8"/>
        <v>2.5206989651378588</v>
      </c>
      <c r="L15" s="3">
        <f t="shared" si="3"/>
        <v>2.6268387581654307</v>
      </c>
      <c r="M15" s="4">
        <f t="shared" si="4"/>
        <v>1.8937567171075831E-3</v>
      </c>
      <c r="N15" s="3">
        <f t="shared" si="0"/>
        <v>9.6581592572486732E-2</v>
      </c>
      <c r="O15" s="3" t="s">
        <v>46</v>
      </c>
      <c r="P15" s="3">
        <f t="shared" si="1"/>
        <v>2.5737688616516445</v>
      </c>
      <c r="Q15" s="2">
        <v>51</v>
      </c>
      <c r="R15" s="2">
        <f t="shared" si="2"/>
        <v>0.51</v>
      </c>
      <c r="S15" s="2">
        <f t="shared" si="5"/>
        <v>93</v>
      </c>
      <c r="T15" s="11">
        <f t="shared" si="6"/>
        <v>0.92999999999999994</v>
      </c>
      <c r="U15" s="4">
        <f t="shared" si="7"/>
        <v>131.26221194423388</v>
      </c>
    </row>
    <row r="16" spans="1:21" x14ac:dyDescent="0.25">
      <c r="A16">
        <v>99</v>
      </c>
      <c r="B16">
        <v>2.4500000000000002</v>
      </c>
      <c r="C16">
        <v>15</v>
      </c>
      <c r="D16">
        <v>2.4500000000000002</v>
      </c>
      <c r="F16">
        <v>2.5499999999999998</v>
      </c>
      <c r="G16">
        <f>COUNTIF($B$2:$B$101,"=2.55")</f>
        <v>9</v>
      </c>
      <c r="H16" s="15"/>
      <c r="J16" s="2">
        <v>7</v>
      </c>
      <c r="K16" s="4">
        <f t="shared" si="8"/>
        <v>2.6268387581654307</v>
      </c>
      <c r="L16" s="3">
        <f t="shared" si="3"/>
        <v>2.7329785511930025</v>
      </c>
      <c r="M16" s="4">
        <f t="shared" si="4"/>
        <v>2.2397250025470654E-2</v>
      </c>
      <c r="N16" s="3">
        <f t="shared" si="0"/>
        <v>8.9589000101882615E-2</v>
      </c>
      <c r="O16" s="3" t="s">
        <v>47</v>
      </c>
      <c r="P16" s="3">
        <f t="shared" si="1"/>
        <v>2.6799086546792164</v>
      </c>
      <c r="Q16" s="2">
        <v>4</v>
      </c>
      <c r="R16" s="2">
        <f t="shared" si="2"/>
        <v>0.04</v>
      </c>
      <c r="S16" s="2">
        <f t="shared" si="5"/>
        <v>97</v>
      </c>
      <c r="T16" s="11">
        <f t="shared" si="6"/>
        <v>0.97</v>
      </c>
      <c r="U16" s="4">
        <f t="shared" si="7"/>
        <v>10.719634618716865</v>
      </c>
    </row>
    <row r="17" spans="1:21" x14ac:dyDescent="0.25">
      <c r="A17">
        <v>27</v>
      </c>
      <c r="B17">
        <v>2.46</v>
      </c>
      <c r="C17">
        <v>16</v>
      </c>
      <c r="D17">
        <v>2.46</v>
      </c>
      <c r="F17">
        <v>2.56</v>
      </c>
      <c r="G17">
        <f>COUNTIF($B$2:$B$101,"=2.56")</f>
        <v>8</v>
      </c>
      <c r="H17" s="15"/>
      <c r="J17" s="7">
        <v>8</v>
      </c>
      <c r="K17" s="4">
        <f t="shared" si="8"/>
        <v>2.7329785511930025</v>
      </c>
      <c r="L17" s="8">
        <f t="shared" si="3"/>
        <v>2.8391183442205743</v>
      </c>
      <c r="M17" s="4">
        <f t="shared" si="4"/>
        <v>6.5432054661705291E-2</v>
      </c>
      <c r="N17" s="4">
        <f t="shared" si="0"/>
        <v>0.19629616398511587</v>
      </c>
      <c r="O17" s="8" t="s">
        <v>48</v>
      </c>
      <c r="P17" s="8">
        <f t="shared" si="1"/>
        <v>2.7860484477067882</v>
      </c>
      <c r="Q17" s="7">
        <v>3</v>
      </c>
      <c r="R17" s="7">
        <f t="shared" si="2"/>
        <v>0.03</v>
      </c>
      <c r="S17" s="2">
        <f t="shared" si="5"/>
        <v>100</v>
      </c>
      <c r="U17" s="4">
        <f t="shared" si="7"/>
        <v>8.3581453431203645</v>
      </c>
    </row>
    <row r="18" spans="1:21" x14ac:dyDescent="0.25">
      <c r="A18">
        <v>49</v>
      </c>
      <c r="B18">
        <v>2.46</v>
      </c>
      <c r="C18">
        <v>17</v>
      </c>
      <c r="D18">
        <v>2.46</v>
      </c>
      <c r="F18">
        <v>2.57</v>
      </c>
      <c r="G18">
        <f>COUNTIF($B$2:$B$101,"=2.57")</f>
        <v>7</v>
      </c>
      <c r="H18" s="15"/>
      <c r="J18" s="10" t="s">
        <v>23</v>
      </c>
      <c r="N18" s="13">
        <f>SUM(N10:N17)</f>
        <v>0.92592423901888155</v>
      </c>
      <c r="Q18" s="10">
        <v>100</v>
      </c>
      <c r="U18" s="4">
        <f>SUM(U10:U17)</f>
        <v>253.02515465103403</v>
      </c>
    </row>
    <row r="19" spans="1:21" x14ac:dyDescent="0.25">
      <c r="A19">
        <v>76</v>
      </c>
      <c r="B19">
        <v>2.46</v>
      </c>
      <c r="C19">
        <v>18</v>
      </c>
      <c r="D19">
        <v>2.46</v>
      </c>
      <c r="F19">
        <v>2.58</v>
      </c>
      <c r="G19">
        <f>COUNTIF($B$2:$B$101,"=2.58")</f>
        <v>5</v>
      </c>
      <c r="H19" s="15"/>
    </row>
    <row r="20" spans="1:21" x14ac:dyDescent="0.25">
      <c r="A20">
        <v>90</v>
      </c>
      <c r="B20">
        <v>2.46</v>
      </c>
      <c r="C20">
        <v>19</v>
      </c>
      <c r="D20">
        <v>2.46</v>
      </c>
      <c r="F20">
        <v>2.59</v>
      </c>
      <c r="G20">
        <f>COUNTIF($B$2:$B$101,"=2.59")</f>
        <v>3</v>
      </c>
      <c r="H20" s="15"/>
    </row>
    <row r="21" spans="1:21" x14ac:dyDescent="0.25">
      <c r="A21">
        <v>37</v>
      </c>
      <c r="B21">
        <v>2.4700000000000002</v>
      </c>
      <c r="C21">
        <v>20</v>
      </c>
      <c r="D21">
        <v>2.4700000000000002</v>
      </c>
      <c r="F21">
        <v>2.6</v>
      </c>
      <c r="G21">
        <f>COUNTIF($B$2:$B$101,"=2.6")</f>
        <v>5</v>
      </c>
      <c r="H21" s="15"/>
    </row>
    <row r="22" spans="1:21" x14ac:dyDescent="0.25">
      <c r="A22">
        <v>39</v>
      </c>
      <c r="B22">
        <v>2.4700000000000002</v>
      </c>
      <c r="C22">
        <v>21</v>
      </c>
      <c r="D22">
        <v>2.4700000000000002</v>
      </c>
      <c r="F22">
        <v>2.61</v>
      </c>
      <c r="G22">
        <f>COUNTIF($B$2:$B$101,"=2.61")</f>
        <v>1</v>
      </c>
      <c r="H22" s="15"/>
      <c r="M22" s="2" t="s">
        <v>26</v>
      </c>
      <c r="N22" s="14">
        <f>(SUM(N10:N17)/100)</f>
        <v>9.2592423901888161E-3</v>
      </c>
    </row>
    <row r="23" spans="1:21" x14ac:dyDescent="0.25">
      <c r="A23">
        <v>41</v>
      </c>
      <c r="B23">
        <v>2.4700000000000002</v>
      </c>
      <c r="C23">
        <v>22</v>
      </c>
      <c r="D23">
        <v>2.4700000000000002</v>
      </c>
      <c r="F23">
        <v>2.64</v>
      </c>
      <c r="G23">
        <f>COUNTIF($B$2:$B$101,"=2.64")</f>
        <v>1</v>
      </c>
      <c r="H23" s="15" t="s">
        <v>40</v>
      </c>
      <c r="M23" s="2" t="s">
        <v>24</v>
      </c>
      <c r="N23" s="14">
        <f>SQRT(N22)</f>
        <v>9.6224957210636453E-2</v>
      </c>
    </row>
    <row r="24" spans="1:21" x14ac:dyDescent="0.25">
      <c r="A24">
        <v>66</v>
      </c>
      <c r="B24">
        <v>2.4700000000000002</v>
      </c>
      <c r="C24">
        <v>23</v>
      </c>
      <c r="D24">
        <v>2.4700000000000002</v>
      </c>
      <c r="F24">
        <v>2.66</v>
      </c>
      <c r="G24">
        <f>COUNTIF($B$2:$B$101,"=2.66")</f>
        <v>1</v>
      </c>
      <c r="H24" s="15"/>
      <c r="N24" t="s">
        <v>25</v>
      </c>
      <c r="O24" s="12">
        <f>SUM(B2:B101)/100</f>
        <v>2.5263000000000018</v>
      </c>
    </row>
    <row r="25" spans="1:21" x14ac:dyDescent="0.25">
      <c r="A25">
        <v>69</v>
      </c>
      <c r="B25">
        <v>2.4700000000000002</v>
      </c>
      <c r="C25">
        <v>24</v>
      </c>
      <c r="D25">
        <v>2.4700000000000002</v>
      </c>
      <c r="F25">
        <v>2.7</v>
      </c>
      <c r="G25">
        <f>COUNTIF($B$2:$B$101,"=2.7")</f>
        <v>1</v>
      </c>
      <c r="H25" s="15"/>
      <c r="J25" t="s">
        <v>32</v>
      </c>
      <c r="K25" s="1"/>
      <c r="N25" t="s">
        <v>27</v>
      </c>
      <c r="O25" s="5">
        <f>K15+(((Q18/2)-S14)/Q15)*K5</f>
        <v>2.5373483444363014</v>
      </c>
    </row>
    <row r="26" spans="1:21" x14ac:dyDescent="0.25">
      <c r="A26">
        <v>29</v>
      </c>
      <c r="B26">
        <v>2.48</v>
      </c>
      <c r="C26">
        <v>25</v>
      </c>
      <c r="D26">
        <v>2.48</v>
      </c>
      <c r="F26">
        <v>2.71</v>
      </c>
      <c r="G26">
        <f>COUNTIF($B$2:$B$101,"=2.71")</f>
        <v>1</v>
      </c>
      <c r="H26" s="15"/>
      <c r="J26" t="s">
        <v>33</v>
      </c>
      <c r="K26">
        <v>25</v>
      </c>
      <c r="N26" t="s">
        <v>29</v>
      </c>
      <c r="O26">
        <f>U18/Q18</f>
        <v>2.5302515465103403</v>
      </c>
    </row>
    <row r="27" spans="1:21" x14ac:dyDescent="0.25">
      <c r="A27">
        <v>36</v>
      </c>
      <c r="B27">
        <v>2.48</v>
      </c>
      <c r="C27">
        <v>26</v>
      </c>
      <c r="D27">
        <v>2.48</v>
      </c>
      <c r="F27">
        <v>2.74</v>
      </c>
      <c r="G27">
        <f>COUNTIF($B$2:$B$101,"=2.74")</f>
        <v>1</v>
      </c>
      <c r="H27" s="15" t="s">
        <v>41</v>
      </c>
      <c r="J27" t="s">
        <v>34</v>
      </c>
      <c r="K27" s="1">
        <f>K14+((25-S13)/Q14)*K5</f>
        <v>2.4719320332062718</v>
      </c>
      <c r="N27" t="s">
        <v>30</v>
      </c>
      <c r="O27">
        <f>((P10*Q10)+(P11*Q11)+(P12*Q12)+(P13*Q13)+(P14*Q14)+(P15*Q15)+(P16*Q16))/Q18</f>
        <v>2.4466700930791365</v>
      </c>
    </row>
    <row r="28" spans="1:21" x14ac:dyDescent="0.25">
      <c r="A28">
        <v>47</v>
      </c>
      <c r="B28">
        <v>2.48</v>
      </c>
      <c r="C28">
        <v>27</v>
      </c>
      <c r="D28">
        <v>2.48</v>
      </c>
      <c r="F28">
        <v>2.77</v>
      </c>
      <c r="G28">
        <f>COUNTIF($B$2:$B$101,"=2.77")</f>
        <v>1</v>
      </c>
      <c r="H28" s="15"/>
      <c r="J28" t="s">
        <v>35</v>
      </c>
      <c r="K28" s="1">
        <f>O28</f>
        <v>2.5436481095762526</v>
      </c>
      <c r="N28" t="s">
        <v>31</v>
      </c>
      <c r="O28" s="1">
        <f>K14+(((Q18/2)-S13)/Q14)*(L14-K14)</f>
        <v>2.5436481095762526</v>
      </c>
    </row>
    <row r="29" spans="1:21" x14ac:dyDescent="0.25">
      <c r="A29">
        <v>71</v>
      </c>
      <c r="B29">
        <v>2.48</v>
      </c>
      <c r="C29">
        <v>28</v>
      </c>
      <c r="D29">
        <v>2.48</v>
      </c>
      <c r="F29">
        <v>2.8</v>
      </c>
      <c r="G29">
        <f>COUNTIF($B$2:$B$101,"=2.8")</f>
        <v>1</v>
      </c>
      <c r="H29" s="15"/>
      <c r="J29" t="s">
        <v>36</v>
      </c>
      <c r="K29" s="1">
        <f>K15+((75-S14)/Q15)*K5</f>
        <v>2.5893776547439344</v>
      </c>
    </row>
    <row r="30" spans="1:21" x14ac:dyDescent="0.25">
      <c r="A30">
        <v>79</v>
      </c>
      <c r="B30">
        <v>2.48</v>
      </c>
      <c r="C30">
        <v>29</v>
      </c>
      <c r="D30">
        <v>2.48</v>
      </c>
    </row>
    <row r="31" spans="1:21" x14ac:dyDescent="0.25">
      <c r="A31">
        <v>26</v>
      </c>
      <c r="B31">
        <v>2.4900000000000002</v>
      </c>
      <c r="C31">
        <v>30</v>
      </c>
      <c r="D31">
        <v>2.4900000000000002</v>
      </c>
      <c r="F31" t="s">
        <v>23</v>
      </c>
      <c r="G31">
        <f>SUM(G2:G29)</f>
        <v>100</v>
      </c>
      <c r="J31" t="s">
        <v>50</v>
      </c>
      <c r="K31" t="s">
        <v>60</v>
      </c>
      <c r="L31" t="s">
        <v>61</v>
      </c>
      <c r="P31" t="s">
        <v>14</v>
      </c>
      <c r="Q31" t="s">
        <v>62</v>
      </c>
      <c r="S31" t="s">
        <v>63</v>
      </c>
      <c r="U31" t="s">
        <v>3</v>
      </c>
    </row>
    <row r="32" spans="1:21" x14ac:dyDescent="0.25">
      <c r="A32">
        <v>61</v>
      </c>
      <c r="B32">
        <v>2.4900000000000002</v>
      </c>
      <c r="C32">
        <v>31</v>
      </c>
      <c r="D32">
        <v>2.4900000000000002</v>
      </c>
      <c r="J32" t="s">
        <v>51</v>
      </c>
      <c r="K32">
        <v>10</v>
      </c>
      <c r="L32">
        <v>5</v>
      </c>
      <c r="P32" s="1">
        <f>$K$14</f>
        <v>2.414559172110287</v>
      </c>
      <c r="Q32">
        <f>$S$13</f>
        <v>5</v>
      </c>
      <c r="S32">
        <f>$Q$14</f>
        <v>37</v>
      </c>
      <c r="U32" s="1">
        <f>P32+((K32-Q32)/S32)*$K$5</f>
        <v>2.4289023873842832</v>
      </c>
    </row>
    <row r="33" spans="1:21" x14ac:dyDescent="0.25">
      <c r="A33">
        <v>89</v>
      </c>
      <c r="B33">
        <v>2.4900000000000002</v>
      </c>
      <c r="C33">
        <v>32</v>
      </c>
      <c r="D33">
        <v>2.4900000000000002</v>
      </c>
      <c r="J33" t="s">
        <v>52</v>
      </c>
      <c r="K33">
        <v>20</v>
      </c>
      <c r="L33">
        <v>5</v>
      </c>
      <c r="P33" s="1">
        <f t="shared" ref="P33:P35" si="9">$K$14</f>
        <v>2.414559172110287</v>
      </c>
      <c r="Q33">
        <f t="shared" ref="Q33:Q35" si="10">$S$13</f>
        <v>5</v>
      </c>
      <c r="S33">
        <f t="shared" ref="S33:S35" si="11">$Q$14</f>
        <v>37</v>
      </c>
      <c r="U33" s="1">
        <f t="shared" ref="U33:U40" si="12">P33+((K33-Q33)/S33)*$K$5</f>
        <v>2.4575888179322756</v>
      </c>
    </row>
    <row r="34" spans="1:21" x14ac:dyDescent="0.25">
      <c r="A34">
        <v>4</v>
      </c>
      <c r="B34">
        <v>2.5</v>
      </c>
      <c r="C34">
        <v>33</v>
      </c>
      <c r="D34">
        <v>2.5</v>
      </c>
      <c r="J34" t="s">
        <v>53</v>
      </c>
      <c r="K34">
        <v>30</v>
      </c>
      <c r="L34">
        <v>5</v>
      </c>
      <c r="P34" s="1">
        <f t="shared" si="9"/>
        <v>2.414559172110287</v>
      </c>
      <c r="Q34">
        <f t="shared" si="10"/>
        <v>5</v>
      </c>
      <c r="S34">
        <f t="shared" si="11"/>
        <v>37</v>
      </c>
      <c r="U34" s="1">
        <f t="shared" si="12"/>
        <v>2.4862752484802679</v>
      </c>
    </row>
    <row r="35" spans="1:21" x14ac:dyDescent="0.25">
      <c r="A35">
        <v>11</v>
      </c>
      <c r="B35">
        <v>2.5</v>
      </c>
      <c r="C35">
        <v>34</v>
      </c>
      <c r="D35">
        <v>2.5</v>
      </c>
      <c r="J35" t="s">
        <v>54</v>
      </c>
      <c r="K35">
        <v>40</v>
      </c>
      <c r="L35">
        <v>5</v>
      </c>
      <c r="P35" s="1">
        <f t="shared" si="9"/>
        <v>2.414559172110287</v>
      </c>
      <c r="Q35">
        <f t="shared" si="10"/>
        <v>5</v>
      </c>
      <c r="S35">
        <f t="shared" si="11"/>
        <v>37</v>
      </c>
      <c r="U35" s="1">
        <f t="shared" si="12"/>
        <v>2.5149616790282603</v>
      </c>
    </row>
    <row r="36" spans="1:21" x14ac:dyDescent="0.25">
      <c r="A36">
        <v>51</v>
      </c>
      <c r="B36">
        <v>2.5</v>
      </c>
      <c r="C36">
        <v>35</v>
      </c>
      <c r="D36">
        <v>2.5</v>
      </c>
      <c r="J36" t="s">
        <v>55</v>
      </c>
      <c r="K36">
        <v>50</v>
      </c>
      <c r="L36">
        <v>6</v>
      </c>
      <c r="P36" s="1">
        <f>$K$15</f>
        <v>2.5206989651378588</v>
      </c>
      <c r="Q36">
        <f>$S$14</f>
        <v>42</v>
      </c>
      <c r="S36">
        <f>$Q$15</f>
        <v>51</v>
      </c>
      <c r="U36" s="1">
        <f t="shared" si="12"/>
        <v>2.5373483444363014</v>
      </c>
    </row>
    <row r="37" spans="1:21" x14ac:dyDescent="0.25">
      <c r="A37">
        <v>58</v>
      </c>
      <c r="B37">
        <v>2.5</v>
      </c>
      <c r="C37">
        <v>36</v>
      </c>
      <c r="D37">
        <v>2.5</v>
      </c>
      <c r="J37" t="s">
        <v>56</v>
      </c>
      <c r="K37">
        <v>60</v>
      </c>
      <c r="L37">
        <v>6</v>
      </c>
      <c r="P37" s="1">
        <f t="shared" ref="P37:P40" si="13">$K$15</f>
        <v>2.5206989651378588</v>
      </c>
      <c r="Q37">
        <f t="shared" ref="Q37:Q40" si="14">$S$14</f>
        <v>42</v>
      </c>
      <c r="S37">
        <f t="shared" ref="S37:S40" si="15">$Q$15</f>
        <v>51</v>
      </c>
      <c r="U37" s="1">
        <f t="shared" si="12"/>
        <v>2.5581600685593546</v>
      </c>
    </row>
    <row r="38" spans="1:21" x14ac:dyDescent="0.25">
      <c r="A38">
        <v>65</v>
      </c>
      <c r="B38">
        <v>2.5</v>
      </c>
      <c r="C38">
        <v>37</v>
      </c>
      <c r="D38">
        <v>2.5</v>
      </c>
      <c r="J38" t="s">
        <v>57</v>
      </c>
      <c r="K38">
        <v>70</v>
      </c>
      <c r="L38">
        <v>6</v>
      </c>
      <c r="P38" s="1">
        <f t="shared" si="13"/>
        <v>2.5206989651378588</v>
      </c>
      <c r="Q38">
        <f t="shared" si="14"/>
        <v>42</v>
      </c>
      <c r="S38">
        <f t="shared" si="15"/>
        <v>51</v>
      </c>
      <c r="U38" s="1">
        <f t="shared" si="12"/>
        <v>2.5789717926824078</v>
      </c>
    </row>
    <row r="39" spans="1:21" x14ac:dyDescent="0.25">
      <c r="A39">
        <v>75</v>
      </c>
      <c r="B39">
        <v>2.5</v>
      </c>
      <c r="C39">
        <v>38</v>
      </c>
      <c r="D39">
        <v>2.5</v>
      </c>
      <c r="J39" t="s">
        <v>58</v>
      </c>
      <c r="K39">
        <v>80</v>
      </c>
      <c r="L39">
        <v>6</v>
      </c>
      <c r="P39" s="1">
        <f t="shared" si="13"/>
        <v>2.5206989651378588</v>
      </c>
      <c r="Q39">
        <f t="shared" si="14"/>
        <v>42</v>
      </c>
      <c r="S39">
        <f t="shared" si="15"/>
        <v>51</v>
      </c>
      <c r="U39" s="1">
        <f t="shared" si="12"/>
        <v>2.599783516805461</v>
      </c>
    </row>
    <row r="40" spans="1:21" x14ac:dyDescent="0.25">
      <c r="A40">
        <v>91</v>
      </c>
      <c r="B40">
        <v>2.5</v>
      </c>
      <c r="C40">
        <v>39</v>
      </c>
      <c r="D40">
        <v>2.5</v>
      </c>
      <c r="J40" t="s">
        <v>59</v>
      </c>
      <c r="K40">
        <v>90</v>
      </c>
      <c r="L40">
        <v>6</v>
      </c>
      <c r="P40" s="1">
        <f t="shared" si="13"/>
        <v>2.5206989651378588</v>
      </c>
      <c r="Q40">
        <f t="shared" si="14"/>
        <v>42</v>
      </c>
      <c r="S40">
        <f t="shared" si="15"/>
        <v>51</v>
      </c>
      <c r="U40" s="1">
        <f t="shared" si="12"/>
        <v>2.6205952409285147</v>
      </c>
    </row>
    <row r="41" spans="1:21" x14ac:dyDescent="0.25">
      <c r="A41">
        <v>55</v>
      </c>
      <c r="B41">
        <v>2.5099999999999998</v>
      </c>
      <c r="C41">
        <v>40</v>
      </c>
      <c r="D41">
        <v>2.5099999999999998</v>
      </c>
    </row>
    <row r="42" spans="1:21" x14ac:dyDescent="0.25">
      <c r="A42">
        <v>81</v>
      </c>
      <c r="B42">
        <v>2.5099999999999998</v>
      </c>
      <c r="C42">
        <v>41</v>
      </c>
      <c r="D42">
        <v>2.5099999999999998</v>
      </c>
    </row>
    <row r="43" spans="1:21" x14ac:dyDescent="0.25">
      <c r="A43">
        <v>93</v>
      </c>
      <c r="B43">
        <v>2.5099999999999998</v>
      </c>
      <c r="C43">
        <v>42</v>
      </c>
      <c r="D43">
        <v>2.5099999999999998</v>
      </c>
    </row>
    <row r="44" spans="1:21" x14ac:dyDescent="0.25">
      <c r="A44">
        <v>24</v>
      </c>
      <c r="B44">
        <v>2.5299999999999998</v>
      </c>
      <c r="C44">
        <v>43</v>
      </c>
      <c r="D44">
        <v>2.5299999999999998</v>
      </c>
    </row>
    <row r="45" spans="1:21" x14ac:dyDescent="0.25">
      <c r="A45">
        <v>45</v>
      </c>
      <c r="B45">
        <v>2.5299999999999998</v>
      </c>
      <c r="C45">
        <v>44</v>
      </c>
      <c r="D45">
        <v>2.5299999999999998</v>
      </c>
    </row>
    <row r="46" spans="1:21" x14ac:dyDescent="0.25">
      <c r="A46">
        <v>84</v>
      </c>
      <c r="B46">
        <v>2.5299999999999998</v>
      </c>
      <c r="C46">
        <v>45</v>
      </c>
      <c r="D46">
        <v>2.5299999999999998</v>
      </c>
    </row>
    <row r="47" spans="1:21" x14ac:dyDescent="0.25">
      <c r="A47">
        <v>5</v>
      </c>
      <c r="B47">
        <v>2.54</v>
      </c>
      <c r="C47">
        <v>46</v>
      </c>
      <c r="D47">
        <v>2.54</v>
      </c>
    </row>
    <row r="48" spans="1:21" x14ac:dyDescent="0.25">
      <c r="A48">
        <v>8</v>
      </c>
      <c r="B48">
        <v>2.54</v>
      </c>
      <c r="C48">
        <v>47</v>
      </c>
      <c r="D48">
        <v>2.54</v>
      </c>
    </row>
    <row r="49" spans="1:4" x14ac:dyDescent="0.25">
      <c r="A49">
        <v>16</v>
      </c>
      <c r="B49">
        <v>2.54</v>
      </c>
      <c r="C49">
        <v>48</v>
      </c>
      <c r="D49">
        <v>2.54</v>
      </c>
    </row>
    <row r="50" spans="1:4" x14ac:dyDescent="0.25">
      <c r="A50">
        <v>23</v>
      </c>
      <c r="B50">
        <v>2.54</v>
      </c>
      <c r="C50">
        <v>49</v>
      </c>
      <c r="D50">
        <v>2.54</v>
      </c>
    </row>
    <row r="51" spans="1:4" x14ac:dyDescent="0.25">
      <c r="A51">
        <v>25</v>
      </c>
      <c r="B51">
        <v>2.54</v>
      </c>
      <c r="C51">
        <v>50</v>
      </c>
      <c r="D51">
        <v>2.54</v>
      </c>
    </row>
    <row r="52" spans="1:4" x14ac:dyDescent="0.25">
      <c r="A52">
        <v>34</v>
      </c>
      <c r="B52">
        <v>2.54</v>
      </c>
      <c r="C52">
        <v>51</v>
      </c>
      <c r="D52">
        <v>2.54</v>
      </c>
    </row>
    <row r="53" spans="1:4" x14ac:dyDescent="0.25">
      <c r="A53">
        <v>35</v>
      </c>
      <c r="B53">
        <v>2.54</v>
      </c>
      <c r="C53">
        <v>52</v>
      </c>
      <c r="D53">
        <v>2.54</v>
      </c>
    </row>
    <row r="54" spans="1:4" x14ac:dyDescent="0.25">
      <c r="A54">
        <v>52</v>
      </c>
      <c r="B54">
        <v>2.54</v>
      </c>
      <c r="C54">
        <v>53</v>
      </c>
      <c r="D54">
        <v>2.54</v>
      </c>
    </row>
    <row r="55" spans="1:4" x14ac:dyDescent="0.25">
      <c r="A55">
        <v>67</v>
      </c>
      <c r="B55">
        <v>2.54</v>
      </c>
      <c r="C55">
        <v>54</v>
      </c>
      <c r="D55">
        <v>2.54</v>
      </c>
    </row>
    <row r="56" spans="1:4" x14ac:dyDescent="0.25">
      <c r="A56">
        <v>83</v>
      </c>
      <c r="B56">
        <v>2.54</v>
      </c>
      <c r="C56">
        <v>55</v>
      </c>
      <c r="D56">
        <v>2.54</v>
      </c>
    </row>
    <row r="57" spans="1:4" x14ac:dyDescent="0.25">
      <c r="A57">
        <v>1</v>
      </c>
      <c r="B57">
        <v>2.5499999999999998</v>
      </c>
      <c r="C57">
        <v>56</v>
      </c>
      <c r="D57">
        <v>2.5499999999999998</v>
      </c>
    </row>
    <row r="58" spans="1:4" x14ac:dyDescent="0.25">
      <c r="A58">
        <v>3</v>
      </c>
      <c r="B58">
        <v>2.5499999999999998</v>
      </c>
      <c r="C58">
        <v>57</v>
      </c>
      <c r="D58">
        <v>2.5499999999999998</v>
      </c>
    </row>
    <row r="59" spans="1:4" x14ac:dyDescent="0.25">
      <c r="A59">
        <v>15</v>
      </c>
      <c r="B59">
        <v>2.5499999999999998</v>
      </c>
      <c r="C59">
        <v>58</v>
      </c>
      <c r="D59">
        <v>2.5499999999999998</v>
      </c>
    </row>
    <row r="60" spans="1:4" x14ac:dyDescent="0.25">
      <c r="A60">
        <v>30</v>
      </c>
      <c r="B60">
        <v>2.5499999999999998</v>
      </c>
      <c r="C60">
        <v>59</v>
      </c>
      <c r="D60">
        <v>2.5499999999999998</v>
      </c>
    </row>
    <row r="61" spans="1:4" x14ac:dyDescent="0.25">
      <c r="A61">
        <v>32</v>
      </c>
      <c r="B61">
        <v>2.5499999999999998</v>
      </c>
      <c r="C61">
        <v>60</v>
      </c>
      <c r="D61">
        <v>2.5499999999999998</v>
      </c>
    </row>
    <row r="62" spans="1:4" x14ac:dyDescent="0.25">
      <c r="A62">
        <v>50</v>
      </c>
      <c r="B62">
        <v>2.5499999999999998</v>
      </c>
      <c r="C62">
        <v>61</v>
      </c>
      <c r="D62">
        <v>2.5499999999999998</v>
      </c>
    </row>
    <row r="63" spans="1:4" x14ac:dyDescent="0.25">
      <c r="A63">
        <v>54</v>
      </c>
      <c r="B63">
        <v>2.5499999999999998</v>
      </c>
      <c r="C63">
        <v>62</v>
      </c>
      <c r="D63">
        <v>2.5499999999999998</v>
      </c>
    </row>
    <row r="64" spans="1:4" x14ac:dyDescent="0.25">
      <c r="A64">
        <v>60</v>
      </c>
      <c r="B64">
        <v>2.5499999999999998</v>
      </c>
      <c r="C64">
        <v>63</v>
      </c>
      <c r="D64">
        <v>2.5499999999999998</v>
      </c>
    </row>
    <row r="65" spans="1:4" x14ac:dyDescent="0.25">
      <c r="A65">
        <v>70</v>
      </c>
      <c r="B65">
        <v>2.5499999999999998</v>
      </c>
      <c r="C65">
        <v>64</v>
      </c>
      <c r="D65">
        <v>2.5499999999999998</v>
      </c>
    </row>
    <row r="66" spans="1:4" x14ac:dyDescent="0.25">
      <c r="A66">
        <v>12</v>
      </c>
      <c r="B66">
        <v>2.56</v>
      </c>
      <c r="C66">
        <v>65</v>
      </c>
      <c r="D66">
        <v>2.56</v>
      </c>
    </row>
    <row r="67" spans="1:4" x14ac:dyDescent="0.25">
      <c r="A67">
        <v>13</v>
      </c>
      <c r="B67">
        <v>2.56</v>
      </c>
      <c r="C67">
        <v>66</v>
      </c>
      <c r="D67">
        <v>2.56</v>
      </c>
    </row>
    <row r="68" spans="1:4" x14ac:dyDescent="0.25">
      <c r="A68">
        <v>14</v>
      </c>
      <c r="B68">
        <v>2.56</v>
      </c>
      <c r="C68">
        <v>67</v>
      </c>
      <c r="D68">
        <v>2.56</v>
      </c>
    </row>
    <row r="69" spans="1:4" x14ac:dyDescent="0.25">
      <c r="A69">
        <v>28</v>
      </c>
      <c r="B69">
        <v>2.56</v>
      </c>
      <c r="C69">
        <v>68</v>
      </c>
      <c r="D69">
        <v>2.56</v>
      </c>
    </row>
    <row r="70" spans="1:4" x14ac:dyDescent="0.25">
      <c r="A70">
        <v>63</v>
      </c>
      <c r="B70">
        <v>2.56</v>
      </c>
      <c r="C70">
        <v>69</v>
      </c>
      <c r="D70">
        <v>2.56</v>
      </c>
    </row>
    <row r="71" spans="1:4" x14ac:dyDescent="0.25">
      <c r="A71">
        <v>64</v>
      </c>
      <c r="B71">
        <v>2.56</v>
      </c>
      <c r="C71">
        <v>70</v>
      </c>
      <c r="D71">
        <v>2.56</v>
      </c>
    </row>
    <row r="72" spans="1:4" x14ac:dyDescent="0.25">
      <c r="A72">
        <v>87</v>
      </c>
      <c r="B72">
        <v>2.56</v>
      </c>
      <c r="C72">
        <v>71</v>
      </c>
      <c r="D72">
        <v>2.56</v>
      </c>
    </row>
    <row r="73" spans="1:4" x14ac:dyDescent="0.25">
      <c r="A73">
        <v>94</v>
      </c>
      <c r="B73">
        <v>2.56</v>
      </c>
      <c r="C73">
        <v>72</v>
      </c>
      <c r="D73">
        <v>2.56</v>
      </c>
    </row>
    <row r="74" spans="1:4" x14ac:dyDescent="0.25">
      <c r="A74">
        <v>6</v>
      </c>
      <c r="B74">
        <v>2.57</v>
      </c>
      <c r="C74">
        <v>73</v>
      </c>
      <c r="D74">
        <v>2.57</v>
      </c>
    </row>
    <row r="75" spans="1:4" x14ac:dyDescent="0.25">
      <c r="A75">
        <v>22</v>
      </c>
      <c r="B75">
        <v>2.57</v>
      </c>
      <c r="C75">
        <v>74</v>
      </c>
      <c r="D75">
        <v>2.57</v>
      </c>
    </row>
    <row r="76" spans="1:4" x14ac:dyDescent="0.25">
      <c r="A76">
        <v>44</v>
      </c>
      <c r="B76">
        <v>2.57</v>
      </c>
      <c r="C76">
        <v>75</v>
      </c>
      <c r="D76">
        <v>2.57</v>
      </c>
    </row>
    <row r="77" spans="1:4" x14ac:dyDescent="0.25">
      <c r="A77">
        <v>73</v>
      </c>
      <c r="B77">
        <v>2.57</v>
      </c>
      <c r="C77">
        <v>76</v>
      </c>
      <c r="D77">
        <v>2.57</v>
      </c>
    </row>
    <row r="78" spans="1:4" x14ac:dyDescent="0.25">
      <c r="A78">
        <v>82</v>
      </c>
      <c r="B78">
        <v>2.57</v>
      </c>
      <c r="C78">
        <v>77</v>
      </c>
      <c r="D78">
        <v>2.57</v>
      </c>
    </row>
    <row r="79" spans="1:4" x14ac:dyDescent="0.25">
      <c r="A79">
        <v>92</v>
      </c>
      <c r="B79">
        <v>2.57</v>
      </c>
      <c r="C79">
        <v>78</v>
      </c>
      <c r="D79">
        <v>2.57</v>
      </c>
    </row>
    <row r="80" spans="1:4" x14ac:dyDescent="0.25">
      <c r="A80">
        <v>97</v>
      </c>
      <c r="B80">
        <v>2.57</v>
      </c>
      <c r="C80">
        <v>79</v>
      </c>
      <c r="D80">
        <v>2.57</v>
      </c>
    </row>
    <row r="81" spans="1:4" x14ac:dyDescent="0.25">
      <c r="A81">
        <v>18</v>
      </c>
      <c r="B81">
        <v>2.58</v>
      </c>
      <c r="C81">
        <v>80</v>
      </c>
      <c r="D81">
        <v>2.58</v>
      </c>
    </row>
    <row r="82" spans="1:4" x14ac:dyDescent="0.25">
      <c r="A82">
        <v>48</v>
      </c>
      <c r="B82">
        <v>2.58</v>
      </c>
      <c r="C82">
        <v>81</v>
      </c>
      <c r="D82">
        <v>2.58</v>
      </c>
    </row>
    <row r="83" spans="1:4" x14ac:dyDescent="0.25">
      <c r="A83">
        <v>72</v>
      </c>
      <c r="B83">
        <v>2.58</v>
      </c>
      <c r="C83">
        <v>82</v>
      </c>
      <c r="D83">
        <v>2.58</v>
      </c>
    </row>
    <row r="84" spans="1:4" x14ac:dyDescent="0.25">
      <c r="A84">
        <v>74</v>
      </c>
      <c r="B84">
        <v>2.58</v>
      </c>
      <c r="C84">
        <v>83</v>
      </c>
      <c r="D84">
        <v>2.58</v>
      </c>
    </row>
    <row r="85" spans="1:4" x14ac:dyDescent="0.25">
      <c r="A85">
        <v>95</v>
      </c>
      <c r="B85">
        <v>2.58</v>
      </c>
      <c r="C85">
        <v>84</v>
      </c>
      <c r="D85">
        <v>2.58</v>
      </c>
    </row>
    <row r="86" spans="1:4" x14ac:dyDescent="0.25">
      <c r="A86">
        <v>68</v>
      </c>
      <c r="B86">
        <v>2.59</v>
      </c>
      <c r="C86">
        <v>85</v>
      </c>
      <c r="D86">
        <v>2.59</v>
      </c>
    </row>
    <row r="87" spans="1:4" x14ac:dyDescent="0.25">
      <c r="A87">
        <v>77</v>
      </c>
      <c r="B87">
        <v>2.59</v>
      </c>
      <c r="C87">
        <v>86</v>
      </c>
      <c r="D87">
        <v>2.59</v>
      </c>
    </row>
    <row r="88" spans="1:4" x14ac:dyDescent="0.25">
      <c r="A88">
        <v>85</v>
      </c>
      <c r="B88">
        <v>2.59</v>
      </c>
      <c r="C88">
        <v>87</v>
      </c>
      <c r="D88">
        <v>2.59</v>
      </c>
    </row>
    <row r="89" spans="1:4" x14ac:dyDescent="0.25">
      <c r="A89">
        <v>38</v>
      </c>
      <c r="B89">
        <v>2.6</v>
      </c>
      <c r="C89">
        <v>88</v>
      </c>
      <c r="D89">
        <v>2.6</v>
      </c>
    </row>
    <row r="90" spans="1:4" x14ac:dyDescent="0.25">
      <c r="A90">
        <v>40</v>
      </c>
      <c r="B90">
        <v>2.6</v>
      </c>
      <c r="C90">
        <v>89</v>
      </c>
      <c r="D90">
        <v>2.6</v>
      </c>
    </row>
    <row r="91" spans="1:4" x14ac:dyDescent="0.25">
      <c r="A91">
        <v>42</v>
      </c>
      <c r="B91">
        <v>2.6</v>
      </c>
      <c r="C91">
        <v>90</v>
      </c>
      <c r="D91">
        <v>2.6</v>
      </c>
    </row>
    <row r="92" spans="1:4" x14ac:dyDescent="0.25">
      <c r="A92">
        <v>62</v>
      </c>
      <c r="B92">
        <v>2.6</v>
      </c>
      <c r="C92">
        <v>91</v>
      </c>
      <c r="D92">
        <v>2.6</v>
      </c>
    </row>
    <row r="93" spans="1:4" x14ac:dyDescent="0.25">
      <c r="A93">
        <v>78</v>
      </c>
      <c r="B93">
        <v>2.6</v>
      </c>
      <c r="C93">
        <v>92</v>
      </c>
      <c r="D93">
        <v>2.6</v>
      </c>
    </row>
    <row r="94" spans="1:4" x14ac:dyDescent="0.25">
      <c r="A94">
        <v>88</v>
      </c>
      <c r="B94">
        <v>2.61</v>
      </c>
      <c r="C94">
        <v>93</v>
      </c>
      <c r="D94">
        <v>2.61</v>
      </c>
    </row>
    <row r="95" spans="1:4" x14ac:dyDescent="0.25">
      <c r="A95">
        <v>98</v>
      </c>
      <c r="B95">
        <v>2.64</v>
      </c>
      <c r="C95">
        <v>94</v>
      </c>
      <c r="D95">
        <v>2.64</v>
      </c>
    </row>
    <row r="96" spans="1:4" x14ac:dyDescent="0.25">
      <c r="A96">
        <v>9</v>
      </c>
      <c r="B96">
        <v>2.66</v>
      </c>
      <c r="C96">
        <v>95</v>
      </c>
      <c r="D96">
        <v>2.66</v>
      </c>
    </row>
    <row r="97" spans="1:4" x14ac:dyDescent="0.25">
      <c r="A97">
        <v>20</v>
      </c>
      <c r="B97">
        <v>2.7</v>
      </c>
      <c r="C97">
        <v>96</v>
      </c>
      <c r="D97">
        <v>2.7</v>
      </c>
    </row>
    <row r="98" spans="1:4" x14ac:dyDescent="0.25">
      <c r="A98">
        <v>53</v>
      </c>
      <c r="B98">
        <v>2.71</v>
      </c>
      <c r="C98">
        <v>97</v>
      </c>
      <c r="D98">
        <v>2.71</v>
      </c>
    </row>
    <row r="99" spans="1:4" x14ac:dyDescent="0.25">
      <c r="A99">
        <v>43</v>
      </c>
      <c r="B99">
        <v>2.74</v>
      </c>
      <c r="C99">
        <v>98</v>
      </c>
      <c r="D99">
        <v>2.74</v>
      </c>
    </row>
    <row r="100" spans="1:4" x14ac:dyDescent="0.25">
      <c r="A100">
        <v>100</v>
      </c>
      <c r="B100">
        <v>2.77</v>
      </c>
      <c r="C100">
        <v>99</v>
      </c>
      <c r="D100">
        <v>2.77</v>
      </c>
    </row>
    <row r="101" spans="1:4" x14ac:dyDescent="0.25">
      <c r="A101">
        <v>33</v>
      </c>
      <c r="B101">
        <v>2.8</v>
      </c>
      <c r="C101">
        <v>100</v>
      </c>
      <c r="D101">
        <v>2.8</v>
      </c>
    </row>
  </sheetData>
  <mergeCells count="5">
    <mergeCell ref="H4:H5"/>
    <mergeCell ref="H6:H13"/>
    <mergeCell ref="H14:H22"/>
    <mergeCell ref="H23:H26"/>
    <mergeCell ref="H27:H29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3"/>
  <sheetViews>
    <sheetView workbookViewId="0">
      <selection activeCell="A18" sqref="A18"/>
    </sheetView>
  </sheetViews>
  <sheetFormatPr baseColWidth="10" defaultRowHeight="15" x14ac:dyDescent="0.25"/>
  <sheetData>
    <row r="4" spans="1:7" x14ac:dyDescent="0.25">
      <c r="A4" t="s">
        <v>50</v>
      </c>
      <c r="B4" t="s">
        <v>60</v>
      </c>
      <c r="C4" t="s">
        <v>61</v>
      </c>
      <c r="D4" t="s">
        <v>14</v>
      </c>
      <c r="E4" t="s">
        <v>62</v>
      </c>
      <c r="F4" t="s">
        <v>63</v>
      </c>
      <c r="G4" t="s">
        <v>3</v>
      </c>
    </row>
    <row r="5" spans="1:7" x14ac:dyDescent="0.25">
      <c r="A5" t="s">
        <v>51</v>
      </c>
      <c r="B5">
        <v>10</v>
      </c>
      <c r="C5">
        <v>5</v>
      </c>
      <c r="D5" s="1">
        <v>2.414559172110287</v>
      </c>
      <c r="E5">
        <v>5</v>
      </c>
      <c r="F5">
        <v>37</v>
      </c>
      <c r="G5" s="1">
        <v>2.4289023873842832</v>
      </c>
    </row>
    <row r="6" spans="1:7" x14ac:dyDescent="0.25">
      <c r="A6" t="s">
        <v>52</v>
      </c>
      <c r="B6">
        <v>20</v>
      </c>
      <c r="C6">
        <v>5</v>
      </c>
      <c r="D6" s="1">
        <v>2.414559172110287</v>
      </c>
      <c r="E6">
        <v>5</v>
      </c>
      <c r="F6">
        <v>37</v>
      </c>
      <c r="G6" s="1">
        <v>2.4575888179322756</v>
      </c>
    </row>
    <row r="7" spans="1:7" x14ac:dyDescent="0.25">
      <c r="A7" t="s">
        <v>53</v>
      </c>
      <c r="B7">
        <v>30</v>
      </c>
      <c r="C7">
        <v>5</v>
      </c>
      <c r="D7" s="1">
        <v>2.414559172110287</v>
      </c>
      <c r="E7">
        <v>5</v>
      </c>
      <c r="F7">
        <v>37</v>
      </c>
      <c r="G7" s="1">
        <v>2.4862752484802679</v>
      </c>
    </row>
    <row r="8" spans="1:7" x14ac:dyDescent="0.25">
      <c r="A8" t="s">
        <v>54</v>
      </c>
      <c r="B8">
        <v>40</v>
      </c>
      <c r="C8">
        <v>5</v>
      </c>
      <c r="D8" s="1">
        <v>2.414559172110287</v>
      </c>
      <c r="E8">
        <v>5</v>
      </c>
      <c r="F8">
        <v>37</v>
      </c>
      <c r="G8" s="1">
        <v>2.5149616790282603</v>
      </c>
    </row>
    <row r="9" spans="1:7" x14ac:dyDescent="0.25">
      <c r="A9" t="s">
        <v>55</v>
      </c>
      <c r="B9">
        <v>50</v>
      </c>
      <c r="C9">
        <v>6</v>
      </c>
      <c r="D9" s="1">
        <v>2.5206989651378588</v>
      </c>
      <c r="E9">
        <v>42</v>
      </c>
      <c r="F9">
        <v>51</v>
      </c>
      <c r="G9" s="1">
        <v>2.5373483444363014</v>
      </c>
    </row>
    <row r="10" spans="1:7" x14ac:dyDescent="0.25">
      <c r="A10" t="s">
        <v>56</v>
      </c>
      <c r="B10">
        <v>60</v>
      </c>
      <c r="C10">
        <v>6</v>
      </c>
      <c r="D10" s="1">
        <v>2.5206989651378588</v>
      </c>
      <c r="E10">
        <v>42</v>
      </c>
      <c r="F10">
        <v>51</v>
      </c>
      <c r="G10" s="1">
        <v>2.5581600685593546</v>
      </c>
    </row>
    <row r="11" spans="1:7" x14ac:dyDescent="0.25">
      <c r="A11" t="s">
        <v>57</v>
      </c>
      <c r="B11">
        <v>70</v>
      </c>
      <c r="C11">
        <v>6</v>
      </c>
      <c r="D11" s="1">
        <v>2.5206989651378588</v>
      </c>
      <c r="E11">
        <v>42</v>
      </c>
      <c r="F11">
        <v>51</v>
      </c>
      <c r="G11" s="1">
        <v>2.5789717926824078</v>
      </c>
    </row>
    <row r="12" spans="1:7" x14ac:dyDescent="0.25">
      <c r="A12" t="s">
        <v>58</v>
      </c>
      <c r="B12">
        <v>80</v>
      </c>
      <c r="C12">
        <v>6</v>
      </c>
      <c r="D12" s="1">
        <v>2.5206989651378588</v>
      </c>
      <c r="E12">
        <v>42</v>
      </c>
      <c r="F12">
        <v>51</v>
      </c>
      <c r="G12" s="1">
        <v>2.599783516805461</v>
      </c>
    </row>
    <row r="13" spans="1:7" x14ac:dyDescent="0.25">
      <c r="A13" t="s">
        <v>59</v>
      </c>
      <c r="B13">
        <v>90</v>
      </c>
      <c r="C13">
        <v>6</v>
      </c>
      <c r="D13" s="1">
        <v>2.5206989651378588</v>
      </c>
      <c r="E13">
        <v>42</v>
      </c>
      <c r="F13">
        <v>51</v>
      </c>
      <c r="G13" s="1">
        <v>2.6205952409285147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Explicacion</vt:lpstr>
      <vt:lpstr>Hoja maestra</vt:lpstr>
      <vt:lpstr>Deciles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Viviana Higuera</dc:creator>
  <dc:description/>
  <cp:lastModifiedBy>GUILLERMO ABONDANO</cp:lastModifiedBy>
  <cp:revision>0</cp:revision>
  <dcterms:created xsi:type="dcterms:W3CDTF">2018-07-10T02:26:35Z</dcterms:created>
  <dcterms:modified xsi:type="dcterms:W3CDTF">2018-07-30T17:45:14Z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