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LERMO ABONDANO\Desktop\"/>
    </mc:Choice>
  </mc:AlternateContent>
  <bookViews>
    <workbookView xWindow="0" yWindow="0" windowWidth="20400" windowHeight="7065"/>
  </bookViews>
  <sheets>
    <sheet name="Explicacion" sheetId="2" r:id="rId1"/>
    <sheet name="Hoja1" sheetId="1" r:id="rId2"/>
  </sheets>
  <definedNames>
    <definedName name="_xlnm._FilterDatabase" localSheetId="1" hidden="1">Hoja1!$A$1:$C$1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6" i="1" l="1"/>
  <c r="P56" i="1"/>
  <c r="S56" i="1" s="1"/>
  <c r="P54" i="1"/>
  <c r="P55" i="1" s="1"/>
  <c r="H53" i="1"/>
  <c r="P52" i="1"/>
  <c r="P53" i="1" s="1"/>
  <c r="H52" i="1"/>
  <c r="P51" i="1"/>
  <c r="J51" i="1"/>
  <c r="H51" i="1"/>
  <c r="Q50" i="1"/>
  <c r="Q51" i="1" s="1"/>
  <c r="P50" i="1"/>
  <c r="H50" i="1"/>
  <c r="H49" i="1"/>
  <c r="R48" i="1"/>
  <c r="R49" i="1" s="1"/>
  <c r="P48" i="1"/>
  <c r="P49" i="1" s="1"/>
  <c r="S49" i="1" s="1"/>
  <c r="H48" i="1"/>
  <c r="J48" i="1" s="1"/>
  <c r="H47" i="1"/>
  <c r="H46" i="1"/>
  <c r="H45" i="1"/>
  <c r="J45" i="1" s="1"/>
  <c r="H44" i="1"/>
  <c r="H43" i="1"/>
  <c r="H42" i="1"/>
  <c r="J42" i="1" s="1"/>
  <c r="H41" i="1"/>
  <c r="H40" i="1"/>
  <c r="H39" i="1"/>
  <c r="J39" i="1" s="1"/>
  <c r="P38" i="1"/>
  <c r="H38" i="1"/>
  <c r="P37" i="1"/>
  <c r="H37" i="1"/>
  <c r="R36" i="1"/>
  <c r="Q36" i="1"/>
  <c r="P36" i="1"/>
  <c r="S36" i="1" s="1"/>
  <c r="H36" i="1"/>
  <c r="J36" i="1" s="1"/>
  <c r="H35" i="1"/>
  <c r="H34" i="1"/>
  <c r="H33" i="1"/>
  <c r="H54" i="1" s="1"/>
  <c r="K29" i="1"/>
  <c r="J22" i="1"/>
  <c r="K22" i="1" s="1"/>
  <c r="J21" i="1"/>
  <c r="K21" i="1" s="1"/>
  <c r="M20" i="1"/>
  <c r="J20" i="1"/>
  <c r="K20" i="1" s="1"/>
  <c r="M19" i="1"/>
  <c r="R54" i="1" s="1"/>
  <c r="R55" i="1" s="1"/>
  <c r="K19" i="1"/>
  <c r="J19" i="1"/>
  <c r="M18" i="1"/>
  <c r="N18" i="1" s="1"/>
  <c r="K18" i="1"/>
  <c r="J18" i="1"/>
  <c r="M17" i="1"/>
  <c r="R50" i="1" s="1"/>
  <c r="R51" i="1" s="1"/>
  <c r="J17" i="1"/>
  <c r="K17" i="1" s="1"/>
  <c r="P16" i="1"/>
  <c r="P17" i="1" s="1"/>
  <c r="M16" i="1"/>
  <c r="K16" i="1"/>
  <c r="I6" i="1"/>
  <c r="I5" i="1"/>
  <c r="I10" i="1" s="1"/>
  <c r="I4" i="1"/>
  <c r="I3" i="1"/>
  <c r="I2" i="1"/>
  <c r="N21" i="1" l="1"/>
  <c r="R22" i="1"/>
  <c r="S22" i="1" s="1"/>
  <c r="N22" i="1"/>
  <c r="S51" i="1"/>
  <c r="R16" i="1"/>
  <c r="S16" i="1" s="1"/>
  <c r="R19" i="1"/>
  <c r="S19" i="1" s="1"/>
  <c r="Q52" i="1"/>
  <c r="P18" i="1"/>
  <c r="Q37" i="1"/>
  <c r="S37" i="1" s="1"/>
  <c r="K28" i="1"/>
  <c r="R18" i="1" s="1"/>
  <c r="S18" i="1" s="1"/>
  <c r="R17" i="1"/>
  <c r="S17" i="1" s="1"/>
  <c r="N17" i="1"/>
  <c r="R20" i="1"/>
  <c r="S20" i="1" s="1"/>
  <c r="N20" i="1"/>
  <c r="M23" i="1"/>
  <c r="S48" i="1"/>
  <c r="I8" i="1"/>
  <c r="H13" i="1" s="1"/>
  <c r="N19" i="1"/>
  <c r="J33" i="1"/>
  <c r="J54" i="1" s="1"/>
  <c r="R37" i="1"/>
  <c r="S50" i="1"/>
  <c r="R52" i="1"/>
  <c r="R53" i="1" s="1"/>
  <c r="N16" i="1"/>
  <c r="N23" i="1" s="1"/>
  <c r="K26" i="1" s="1"/>
  <c r="R38" i="1"/>
  <c r="O17" i="1" l="1"/>
  <c r="O16" i="1"/>
  <c r="Q16" i="1" s="1"/>
  <c r="Q17" i="1" s="1"/>
  <c r="O22" i="1"/>
  <c r="O21" i="1"/>
  <c r="O20" i="1"/>
  <c r="Q54" i="1"/>
  <c r="Q38" i="1"/>
  <c r="S38" i="1" s="1"/>
  <c r="P19" i="1"/>
  <c r="P20" i="1" s="1"/>
  <c r="P21" i="1" s="1"/>
  <c r="P22" i="1" s="1"/>
  <c r="Q53" i="1"/>
  <c r="S53" i="1" s="1"/>
  <c r="S52" i="1"/>
  <c r="S23" i="1"/>
  <c r="K30" i="1" s="1"/>
  <c r="K31" i="1" s="1"/>
  <c r="O18" i="1"/>
  <c r="O19" i="1"/>
  <c r="R21" i="1"/>
  <c r="S21" i="1" s="1"/>
  <c r="Q18" i="1" l="1"/>
  <c r="Q19" i="1" s="1"/>
  <c r="Q20" i="1" s="1"/>
  <c r="Q21" i="1" s="1"/>
  <c r="Q22" i="1" s="1"/>
  <c r="S54" i="1"/>
  <c r="Q55" i="1"/>
  <c r="S55" i="1" s="1"/>
</calcChain>
</file>

<file path=xl/sharedStrings.xml><?xml version="1.0" encoding="utf-8"?>
<sst xmlns="http://schemas.openxmlformats.org/spreadsheetml/2006/main" count="154" uniqueCount="92">
  <si>
    <t xml:space="preserve">Fecha </t>
  </si>
  <si>
    <t>Cantidad de venta</t>
  </si>
  <si>
    <t>Valor Maximo</t>
  </si>
  <si>
    <t>Valor Minimo</t>
  </si>
  <si>
    <t>Total Muestras</t>
  </si>
  <si>
    <t>i</t>
  </si>
  <si>
    <t>Sobras</t>
  </si>
  <si>
    <t>Clase</t>
  </si>
  <si>
    <t>Total</t>
  </si>
  <si>
    <t>NC Calculado</t>
  </si>
  <si>
    <t>Si NC=7</t>
  </si>
  <si>
    <t>Recorrido</t>
  </si>
  <si>
    <t>si NC=8</t>
  </si>
  <si>
    <t>Mejor Alternativa</t>
  </si>
  <si>
    <t>No hay que adicionar</t>
  </si>
  <si>
    <t>Cantidad de días</t>
  </si>
  <si>
    <t>Valor Minimo de almuerzos vendidos</t>
  </si>
  <si>
    <t>Valor Máximo de almuerzos vendidos</t>
  </si>
  <si>
    <t>Frecuencia Relativa</t>
  </si>
  <si>
    <t>Frecuencia Acumulada</t>
  </si>
  <si>
    <t>Frecuencia Relativa Acumulada</t>
  </si>
  <si>
    <t>Descripcion Clase</t>
  </si>
  <si>
    <t>De 25 a 27 Almuerzos</t>
  </si>
  <si>
    <t>Punto Medio</t>
  </si>
  <si>
    <t>Fx</t>
  </si>
  <si>
    <t>Media</t>
  </si>
  <si>
    <t>Moda</t>
  </si>
  <si>
    <t>Cantidad de almuerzos</t>
  </si>
  <si>
    <t>Numero de días</t>
  </si>
  <si>
    <t>Mediana</t>
  </si>
  <si>
    <t>dc</t>
  </si>
  <si>
    <t>(Punto medio - mediana)^2</t>
  </si>
  <si>
    <t>Clase 1</t>
  </si>
  <si>
    <t>Clase 2</t>
  </si>
  <si>
    <t>Clase 3</t>
  </si>
  <si>
    <t>Clase 4</t>
  </si>
  <si>
    <t>Clase 5</t>
  </si>
  <si>
    <t>Clase 6</t>
  </si>
  <si>
    <t>Clase 7</t>
  </si>
  <si>
    <t>(Punto medio - mediana)^2* frecuencia</t>
  </si>
  <si>
    <t>Varianza</t>
  </si>
  <si>
    <t xml:space="preserve">Desviación </t>
  </si>
  <si>
    <t>De 27 a 30 Almuerzos</t>
  </si>
  <si>
    <t>De 30 a 33 Almuerzos</t>
  </si>
  <si>
    <t>De 33 a 36 Almuerzos</t>
  </si>
  <si>
    <t>De 36 a 39 Almuerzos</t>
  </si>
  <si>
    <t>De 39 a 43 Almuerzos</t>
  </si>
  <si>
    <t>De 43 a 45 Almuerzos</t>
  </si>
  <si>
    <t>Q</t>
  </si>
  <si>
    <t>N</t>
  </si>
  <si>
    <t>Limite inferior</t>
  </si>
  <si>
    <t>Frecuencia Acumulada anterior</t>
  </si>
  <si>
    <t>Frecuencia Clase</t>
  </si>
  <si>
    <t>Valor</t>
  </si>
  <si>
    <t>D</t>
  </si>
  <si>
    <t>Limite Inferior</t>
  </si>
  <si>
    <t>Frecuencia acumulada anterior</t>
  </si>
  <si>
    <t>Se dan los datos de venta de un local de almuerzos</t>
  </si>
  <si>
    <t>El primer paso sería determinar la cantidad de clases en las que hay que organizar estos datos.</t>
  </si>
  <si>
    <t>Para ello tomamos los siguientes datos:</t>
  </si>
  <si>
    <t>Valor Máximo</t>
  </si>
  <si>
    <t>Valor Mínimo</t>
  </si>
  <si>
    <t>Considerando los valores calculados de NC, lo mejor que es NC sea igual a 7 dado que el rango es un número entero por lo que no hay sobras.</t>
  </si>
  <si>
    <t>Con eso en mente se organizan los datos de la siguiente forma</t>
  </si>
  <si>
    <t>Número de días</t>
  </si>
  <si>
    <t>El primer paso entonces sería determinar el punto medio de cada una de las clases:</t>
  </si>
  <si>
    <t>Valor Mínimo de almuerzos vendidos</t>
  </si>
  <si>
    <t>El primer valor a determinar sería la media, para ello multiplicamos el valor del punto medio por la frecuencia de cada una de las clases</t>
  </si>
  <si>
    <t>Ahora se divide el valor total de FX, entre la cantidad de muestras obteniendo una media de 32.02</t>
  </si>
  <si>
    <t>Para establecer la moda solo hace falta revisar la tabla en donde ubicamos la cantidad de días en los que se vendió esa determinada cantidad de almuerzos</t>
  </si>
  <si>
    <t>Como se ve claramente la moda es 35 almuerzos por día y tuvo una frecuencia de 11 días.</t>
  </si>
  <si>
    <t>Mediana:</t>
  </si>
  <si>
    <t>Para la mediana debemos determinar el valor de DC, este sale de dividir entre dos el número de muestras más uno, por ende, es el valor 50.5.</t>
  </si>
  <si>
    <t>Al revisar la tabla de frecuencias acumuladas:</t>
  </si>
  <si>
    <t>La clase mediana sería la 3, dado que en la clase anterior el valor acumulado es 42 y en la posterior es 61.</t>
  </si>
  <si>
    <t>Con esto en mente aplicamos la fórmula:</t>
  </si>
  <si>
    <t>Por ende, la mediana es 31.3.</t>
  </si>
  <si>
    <t>Promedio:</t>
  </si>
  <si>
    <t>Se toman los valores individuales de cada día, se suman y luego se dividen entre 100, para este caso el valor es de 32.38</t>
  </si>
  <si>
    <t>Desviación estándar</t>
  </si>
  <si>
    <t>Para determinar la desviación primero hay que determinar los valores de desviación de cada uno de los rangos y multiplicarlos por la frecuencia, para ello se desarrolló la siguiente tabla</t>
  </si>
  <si>
    <t>Frecuencia</t>
  </si>
  <si>
    <t>El valor de la varianza entonces sería dividir el total de la operación de (punto medio – mediana)^2 por la frecuencia entre el número de muestras, adicionalmente para sacar la desviación estándar tendríamos que sacar la raíz cuadrada de la varianza.</t>
  </si>
  <si>
    <t>Desviación</t>
  </si>
  <si>
    <t>Cuantiles</t>
  </si>
  <si>
    <t>Si N=100 entonces los cuartiles serán 25,50 (Mediana) y 75</t>
  </si>
  <si>
    <t>Con esa información determinamos la siguiente tabla</t>
  </si>
  <si>
    <t>Límite inferior</t>
  </si>
  <si>
    <t>Deciles</t>
  </si>
  <si>
    <t>Al ser N=100 entonces los deciles corresponden a los valores 10, 20, 30, 40, 50, 60, 70, 80, 90</t>
  </si>
  <si>
    <t>Para calcularlos tenemos la siguiente tabla</t>
  </si>
  <si>
    <t>Límite Inferior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</si>
</sst>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2F3"/>
        <bgColor indexed="64"/>
      </patternFill>
    </fill>
  </fills>
  <borders count="1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3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2" fontId="0" fillId="0" borderId="0" xfId="1" applyNumberFormat="1" applyFont="1"/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vertical="center"/>
    </xf>
    <xf numFmtId="0" fontId="5" fillId="4" borderId="4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vertical="top"/>
    </xf>
    <xf numFmtId="3" fontId="5" fillId="3" borderId="4" xfId="0" applyNumberFormat="1" applyFont="1" applyFill="1" applyBorder="1" applyAlignment="1">
      <alignment horizontal="right"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right" vertical="center"/>
    </xf>
    <xf numFmtId="0" fontId="7" fillId="3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right" vertical="center"/>
    </xf>
    <xf numFmtId="0" fontId="9" fillId="3" borderId="4" xfId="0" applyFont="1" applyFill="1" applyBorder="1" applyAlignment="1">
      <alignment horizontal="right" vertical="center"/>
    </xf>
    <xf numFmtId="0" fontId="9" fillId="4" borderId="4" xfId="0" applyFont="1" applyFill="1" applyBorder="1" applyAlignment="1">
      <alignment horizontal="right" vertical="center"/>
    </xf>
    <xf numFmtId="0" fontId="8" fillId="2" borderId="3" xfId="0" applyFont="1" applyFill="1" applyBorder="1" applyAlignment="1">
      <alignment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3" fontId="11" fillId="3" borderId="4" xfId="0" applyNumberFormat="1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3" fontId="11" fillId="4" borderId="4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3" fontId="5" fillId="6" borderId="2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3" fontId="5" fillId="7" borderId="4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top"/>
    </xf>
    <xf numFmtId="0" fontId="4" fillId="2" borderId="3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Hoja1!$M$15</c:f>
              <c:strCache>
                <c:ptCount val="1"/>
                <c:pt idx="0">
                  <c:v>Cantidad de días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Hoja1!$L$16:$L$22</c:f>
              <c:strCache>
                <c:ptCount val="7"/>
                <c:pt idx="0">
                  <c:v>De 25 a 27 Almuerzos</c:v>
                </c:pt>
                <c:pt idx="1">
                  <c:v>De 27 a 30 Almuerzos</c:v>
                </c:pt>
                <c:pt idx="2">
                  <c:v>De 30 a 33 Almuerzos</c:v>
                </c:pt>
                <c:pt idx="3">
                  <c:v>De 33 a 36 Almuerzos</c:v>
                </c:pt>
                <c:pt idx="4">
                  <c:v>De 36 a 39 Almuerzos</c:v>
                </c:pt>
                <c:pt idx="5">
                  <c:v>De 39 a 43 Almuerzos</c:v>
                </c:pt>
                <c:pt idx="6">
                  <c:v>De 43 a 45 Almuerzos</c:v>
                </c:pt>
              </c:strCache>
            </c:strRef>
          </c:cat>
          <c:val>
            <c:numRef>
              <c:f>Hoja1!$M$16:$M$22</c:f>
              <c:numCache>
                <c:formatCode>General</c:formatCode>
                <c:ptCount val="7"/>
                <c:pt idx="0">
                  <c:v>20</c:v>
                </c:pt>
                <c:pt idx="1">
                  <c:v>22</c:v>
                </c:pt>
                <c:pt idx="2">
                  <c:v>19</c:v>
                </c:pt>
                <c:pt idx="3">
                  <c:v>21</c:v>
                </c:pt>
                <c:pt idx="4">
                  <c:v>6</c:v>
                </c:pt>
                <c:pt idx="5">
                  <c:v>5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A2-4331-A460-7E7C5A0044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80515600"/>
        <c:axId val="380515272"/>
      </c:barChart>
      <c:catAx>
        <c:axId val="38051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0515272"/>
        <c:crosses val="autoZero"/>
        <c:auto val="1"/>
        <c:lblAlgn val="ctr"/>
        <c:lblOffset val="100"/>
        <c:noMultiLvlLbl val="0"/>
      </c:catAx>
      <c:valAx>
        <c:axId val="3805152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80515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Hoja1!$O$15</c:f>
              <c:strCache>
                <c:ptCount val="1"/>
                <c:pt idx="0">
                  <c:v>Frecuencia Relativa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887-420C-AFEE-52085BDC64F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887-420C-AFEE-52085BDC64F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887-420C-AFEE-52085BDC64F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887-420C-AFEE-52085BDC64F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887-420C-AFEE-52085BDC64F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887-420C-AFEE-52085BDC64F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887-420C-AFEE-52085BDC64FD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Hoja1!$L$16:$L$22</c:f>
              <c:strCache>
                <c:ptCount val="7"/>
                <c:pt idx="0">
                  <c:v>De 25 a 27 Almuerzos</c:v>
                </c:pt>
                <c:pt idx="1">
                  <c:v>De 27 a 30 Almuerzos</c:v>
                </c:pt>
                <c:pt idx="2">
                  <c:v>De 30 a 33 Almuerzos</c:v>
                </c:pt>
                <c:pt idx="3">
                  <c:v>De 33 a 36 Almuerzos</c:v>
                </c:pt>
                <c:pt idx="4">
                  <c:v>De 36 a 39 Almuerzos</c:v>
                </c:pt>
                <c:pt idx="5">
                  <c:v>De 39 a 43 Almuerzos</c:v>
                </c:pt>
                <c:pt idx="6">
                  <c:v>De 43 a 45 Almuerzos</c:v>
                </c:pt>
              </c:strCache>
            </c:strRef>
          </c:cat>
          <c:val>
            <c:numRef>
              <c:f>Hoja1!$O$16:$O$22</c:f>
              <c:numCache>
                <c:formatCode>General</c:formatCode>
                <c:ptCount val="7"/>
                <c:pt idx="0">
                  <c:v>0.2</c:v>
                </c:pt>
                <c:pt idx="1">
                  <c:v>0.22</c:v>
                </c:pt>
                <c:pt idx="2">
                  <c:v>0.19</c:v>
                </c:pt>
                <c:pt idx="3">
                  <c:v>0.21</c:v>
                </c:pt>
                <c:pt idx="4">
                  <c:v>0.06</c:v>
                </c:pt>
                <c:pt idx="5">
                  <c:v>0.05</c:v>
                </c:pt>
                <c:pt idx="6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D5-44C6-80FE-1B2F91AD34D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Almuerzos</a:t>
            </a:r>
            <a:r>
              <a:rPr lang="en-US" baseline="0"/>
              <a:t> Diarios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Hoja1!$C$2:$C$101</c:f>
              <c:numCache>
                <c:formatCode>General</c:formatCode>
                <c:ptCount val="100"/>
                <c:pt idx="0">
                  <c:v>25</c:v>
                </c:pt>
                <c:pt idx="1">
                  <c:v>26</c:v>
                </c:pt>
                <c:pt idx="2">
                  <c:v>26</c:v>
                </c:pt>
                <c:pt idx="3">
                  <c:v>35</c:v>
                </c:pt>
                <c:pt idx="4">
                  <c:v>27</c:v>
                </c:pt>
                <c:pt idx="5">
                  <c:v>29</c:v>
                </c:pt>
                <c:pt idx="6">
                  <c:v>25</c:v>
                </c:pt>
                <c:pt idx="7">
                  <c:v>30</c:v>
                </c:pt>
                <c:pt idx="8">
                  <c:v>33</c:v>
                </c:pt>
                <c:pt idx="9">
                  <c:v>25</c:v>
                </c:pt>
                <c:pt idx="10">
                  <c:v>33</c:v>
                </c:pt>
                <c:pt idx="11">
                  <c:v>35</c:v>
                </c:pt>
                <c:pt idx="12">
                  <c:v>28</c:v>
                </c:pt>
                <c:pt idx="13">
                  <c:v>31</c:v>
                </c:pt>
                <c:pt idx="14">
                  <c:v>26</c:v>
                </c:pt>
                <c:pt idx="15">
                  <c:v>34</c:v>
                </c:pt>
                <c:pt idx="16">
                  <c:v>35</c:v>
                </c:pt>
                <c:pt idx="17">
                  <c:v>27</c:v>
                </c:pt>
                <c:pt idx="18">
                  <c:v>30</c:v>
                </c:pt>
                <c:pt idx="19">
                  <c:v>35</c:v>
                </c:pt>
                <c:pt idx="20">
                  <c:v>25</c:v>
                </c:pt>
                <c:pt idx="21">
                  <c:v>31</c:v>
                </c:pt>
                <c:pt idx="22">
                  <c:v>31</c:v>
                </c:pt>
                <c:pt idx="23">
                  <c:v>27</c:v>
                </c:pt>
                <c:pt idx="24">
                  <c:v>38</c:v>
                </c:pt>
                <c:pt idx="25">
                  <c:v>30</c:v>
                </c:pt>
                <c:pt idx="26">
                  <c:v>27</c:v>
                </c:pt>
                <c:pt idx="27">
                  <c:v>32</c:v>
                </c:pt>
                <c:pt idx="28">
                  <c:v>29</c:v>
                </c:pt>
                <c:pt idx="29">
                  <c:v>25</c:v>
                </c:pt>
                <c:pt idx="30">
                  <c:v>31</c:v>
                </c:pt>
                <c:pt idx="31">
                  <c:v>34</c:v>
                </c:pt>
                <c:pt idx="32">
                  <c:v>28</c:v>
                </c:pt>
                <c:pt idx="33">
                  <c:v>37</c:v>
                </c:pt>
                <c:pt idx="34">
                  <c:v>30</c:v>
                </c:pt>
                <c:pt idx="35">
                  <c:v>26</c:v>
                </c:pt>
                <c:pt idx="36">
                  <c:v>31</c:v>
                </c:pt>
                <c:pt idx="37">
                  <c:v>35</c:v>
                </c:pt>
                <c:pt idx="38">
                  <c:v>36</c:v>
                </c:pt>
                <c:pt idx="39">
                  <c:v>33</c:v>
                </c:pt>
                <c:pt idx="40">
                  <c:v>35</c:v>
                </c:pt>
                <c:pt idx="41">
                  <c:v>41</c:v>
                </c:pt>
                <c:pt idx="42">
                  <c:v>44</c:v>
                </c:pt>
                <c:pt idx="43">
                  <c:v>27</c:v>
                </c:pt>
                <c:pt idx="44">
                  <c:v>32</c:v>
                </c:pt>
                <c:pt idx="45">
                  <c:v>34</c:v>
                </c:pt>
                <c:pt idx="46">
                  <c:v>35</c:v>
                </c:pt>
                <c:pt idx="47">
                  <c:v>28</c:v>
                </c:pt>
                <c:pt idx="48">
                  <c:v>42</c:v>
                </c:pt>
                <c:pt idx="49">
                  <c:v>29</c:v>
                </c:pt>
                <c:pt idx="50">
                  <c:v>45</c:v>
                </c:pt>
                <c:pt idx="51">
                  <c:v>35</c:v>
                </c:pt>
                <c:pt idx="52">
                  <c:v>41</c:v>
                </c:pt>
                <c:pt idx="53">
                  <c:v>26</c:v>
                </c:pt>
                <c:pt idx="54">
                  <c:v>29</c:v>
                </c:pt>
                <c:pt idx="55">
                  <c:v>45</c:v>
                </c:pt>
                <c:pt idx="56">
                  <c:v>31</c:v>
                </c:pt>
                <c:pt idx="57">
                  <c:v>29</c:v>
                </c:pt>
                <c:pt idx="58">
                  <c:v>42</c:v>
                </c:pt>
                <c:pt idx="59">
                  <c:v>30</c:v>
                </c:pt>
                <c:pt idx="60">
                  <c:v>34</c:v>
                </c:pt>
                <c:pt idx="61">
                  <c:v>27</c:v>
                </c:pt>
                <c:pt idx="62">
                  <c:v>32</c:v>
                </c:pt>
                <c:pt idx="63">
                  <c:v>29</c:v>
                </c:pt>
                <c:pt idx="64">
                  <c:v>28</c:v>
                </c:pt>
                <c:pt idx="65">
                  <c:v>43</c:v>
                </c:pt>
                <c:pt idx="66">
                  <c:v>32</c:v>
                </c:pt>
                <c:pt idx="67">
                  <c:v>28</c:v>
                </c:pt>
                <c:pt idx="68">
                  <c:v>33</c:v>
                </c:pt>
                <c:pt idx="69">
                  <c:v>40</c:v>
                </c:pt>
                <c:pt idx="70">
                  <c:v>28</c:v>
                </c:pt>
                <c:pt idx="71">
                  <c:v>35</c:v>
                </c:pt>
                <c:pt idx="72">
                  <c:v>38</c:v>
                </c:pt>
                <c:pt idx="73">
                  <c:v>39</c:v>
                </c:pt>
                <c:pt idx="74">
                  <c:v>32</c:v>
                </c:pt>
                <c:pt idx="75">
                  <c:v>37</c:v>
                </c:pt>
                <c:pt idx="76">
                  <c:v>27</c:v>
                </c:pt>
                <c:pt idx="77">
                  <c:v>36</c:v>
                </c:pt>
                <c:pt idx="78">
                  <c:v>29</c:v>
                </c:pt>
                <c:pt idx="79">
                  <c:v>44</c:v>
                </c:pt>
                <c:pt idx="80">
                  <c:v>31</c:v>
                </c:pt>
                <c:pt idx="81">
                  <c:v>45</c:v>
                </c:pt>
                <c:pt idx="82">
                  <c:v>27</c:v>
                </c:pt>
                <c:pt idx="83">
                  <c:v>29</c:v>
                </c:pt>
                <c:pt idx="84">
                  <c:v>36</c:v>
                </c:pt>
                <c:pt idx="85">
                  <c:v>35</c:v>
                </c:pt>
                <c:pt idx="86">
                  <c:v>34</c:v>
                </c:pt>
                <c:pt idx="87">
                  <c:v>38</c:v>
                </c:pt>
                <c:pt idx="88">
                  <c:v>27</c:v>
                </c:pt>
                <c:pt idx="89">
                  <c:v>34</c:v>
                </c:pt>
                <c:pt idx="90">
                  <c:v>43</c:v>
                </c:pt>
                <c:pt idx="91">
                  <c:v>28</c:v>
                </c:pt>
                <c:pt idx="92">
                  <c:v>33</c:v>
                </c:pt>
                <c:pt idx="93">
                  <c:v>34</c:v>
                </c:pt>
                <c:pt idx="94">
                  <c:v>27</c:v>
                </c:pt>
                <c:pt idx="95">
                  <c:v>29</c:v>
                </c:pt>
                <c:pt idx="96">
                  <c:v>31</c:v>
                </c:pt>
                <c:pt idx="97">
                  <c:v>35</c:v>
                </c:pt>
                <c:pt idx="98">
                  <c:v>32</c:v>
                </c:pt>
                <c:pt idx="99">
                  <c:v>28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Hoja1!$B$2:$B$101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4FBF-47FE-954A-1D6524E773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0145416"/>
        <c:axId val="390151648"/>
      </c:lineChart>
      <c:catAx>
        <c:axId val="3901454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0151648"/>
        <c:crosses val="autoZero"/>
        <c:auto val="1"/>
        <c:lblAlgn val="ctr"/>
        <c:lblOffset val="100"/>
        <c:noMultiLvlLbl val="1"/>
      </c:catAx>
      <c:valAx>
        <c:axId val="39015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0145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106</xdr:row>
      <xdr:rowOff>0</xdr:rowOff>
    </xdr:from>
    <xdr:to>
      <xdr:col>0</xdr:col>
      <xdr:colOff>3810001</xdr:colOff>
      <xdr:row>106</xdr:row>
      <xdr:rowOff>523875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23841075"/>
          <a:ext cx="381000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257176</xdr:rowOff>
    </xdr:from>
    <xdr:to>
      <xdr:col>0</xdr:col>
      <xdr:colOff>5150502</xdr:colOff>
      <xdr:row>3</xdr:row>
      <xdr:rowOff>44821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176"/>
          <a:ext cx="5150502" cy="2797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925286</xdr:colOff>
      <xdr:row>59</xdr:row>
      <xdr:rowOff>18368</xdr:rowOff>
    </xdr:from>
    <xdr:to>
      <xdr:col>9</xdr:col>
      <xdr:colOff>2299608</xdr:colOff>
      <xdr:row>73</xdr:row>
      <xdr:rowOff>156481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544286</xdr:colOff>
      <xdr:row>59</xdr:row>
      <xdr:rowOff>18369</xdr:rowOff>
    </xdr:from>
    <xdr:to>
      <xdr:col>19</xdr:col>
      <xdr:colOff>329293</xdr:colOff>
      <xdr:row>73</xdr:row>
      <xdr:rowOff>94569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533400</xdr:colOff>
      <xdr:row>59</xdr:row>
      <xdr:rowOff>17008</xdr:rowOff>
    </xdr:from>
    <xdr:to>
      <xdr:col>15</xdr:col>
      <xdr:colOff>297997</xdr:colOff>
      <xdr:row>73</xdr:row>
      <xdr:rowOff>93208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abSelected="1" topLeftCell="A93" workbookViewId="0">
      <selection activeCell="A138" sqref="A138"/>
    </sheetView>
  </sheetViews>
  <sheetFormatPr baseColWidth="10" defaultRowHeight="15" x14ac:dyDescent="0.25"/>
  <cols>
    <col min="1" max="1" width="70.28515625" customWidth="1"/>
    <col min="2" max="2" width="28.85546875" bestFit="1" customWidth="1"/>
    <col min="3" max="3" width="29.140625" bestFit="1" customWidth="1"/>
  </cols>
  <sheetData>
    <row r="1" spans="1:2" x14ac:dyDescent="0.25">
      <c r="A1" s="5" t="s">
        <v>57</v>
      </c>
    </row>
    <row r="2" spans="1:2" x14ac:dyDescent="0.25">
      <c r="A2" s="5"/>
    </row>
    <row r="3" spans="1:2" ht="237" customHeight="1" x14ac:dyDescent="0.25"/>
    <row r="4" spans="1:2" x14ac:dyDescent="0.25">
      <c r="A4" s="5" t="s">
        <v>58</v>
      </c>
    </row>
    <row r="5" spans="1:2" ht="15.75" thickBot="1" x14ac:dyDescent="0.3">
      <c r="A5" s="5" t="s">
        <v>59</v>
      </c>
    </row>
    <row r="6" spans="1:2" ht="15.75" thickBot="1" x14ac:dyDescent="0.3">
      <c r="A6" s="6" t="s">
        <v>60</v>
      </c>
      <c r="B6" s="7">
        <v>45</v>
      </c>
    </row>
    <row r="7" spans="1:2" ht="15.75" thickBot="1" x14ac:dyDescent="0.3">
      <c r="A7" s="8" t="s">
        <v>61</v>
      </c>
      <c r="B7" s="9">
        <v>25</v>
      </c>
    </row>
    <row r="8" spans="1:2" ht="15.75" thickBot="1" x14ac:dyDescent="0.3">
      <c r="A8" s="8" t="s">
        <v>4</v>
      </c>
      <c r="B8" s="10">
        <v>100</v>
      </c>
    </row>
    <row r="9" spans="1:2" ht="15.75" thickBot="1" x14ac:dyDescent="0.3">
      <c r="A9" s="8" t="s">
        <v>11</v>
      </c>
      <c r="B9" s="9">
        <v>21</v>
      </c>
    </row>
    <row r="10" spans="1:2" ht="15.75" thickBot="1" x14ac:dyDescent="0.3">
      <c r="A10" s="8" t="s">
        <v>9</v>
      </c>
      <c r="B10" s="10">
        <v>7.64</v>
      </c>
    </row>
    <row r="11" spans="1:2" ht="15.75" thickBot="1" x14ac:dyDescent="0.3">
      <c r="A11" s="8" t="s">
        <v>10</v>
      </c>
      <c r="B11" s="11"/>
    </row>
    <row r="12" spans="1:2" ht="15.75" thickBot="1" x14ac:dyDescent="0.3">
      <c r="A12" s="8" t="s">
        <v>5</v>
      </c>
      <c r="B12" s="10">
        <v>3</v>
      </c>
    </row>
    <row r="13" spans="1:2" ht="15.75" thickBot="1" x14ac:dyDescent="0.3">
      <c r="A13" s="8" t="s">
        <v>12</v>
      </c>
      <c r="B13" s="11"/>
    </row>
    <row r="14" spans="1:2" ht="15.75" thickBot="1" x14ac:dyDescent="0.3">
      <c r="A14" s="8" t="s">
        <v>5</v>
      </c>
      <c r="B14" s="12">
        <v>2625</v>
      </c>
    </row>
    <row r="15" spans="1:2" x14ac:dyDescent="0.25">
      <c r="A15" s="5"/>
    </row>
    <row r="16" spans="1:2" x14ac:dyDescent="0.25">
      <c r="A16" s="5" t="s">
        <v>62</v>
      </c>
    </row>
    <row r="17" spans="1:3" ht="15.75" thickBot="1" x14ac:dyDescent="0.3">
      <c r="A17" s="5" t="s">
        <v>63</v>
      </c>
    </row>
    <row r="18" spans="1:3" ht="15.75" thickBot="1" x14ac:dyDescent="0.3">
      <c r="A18" s="13" t="s">
        <v>27</v>
      </c>
      <c r="B18" s="71" t="s">
        <v>64</v>
      </c>
      <c r="C18" s="72"/>
    </row>
    <row r="19" spans="1:3" ht="15.75" thickBot="1" x14ac:dyDescent="0.3">
      <c r="A19" s="15">
        <v>25</v>
      </c>
      <c r="B19" s="16">
        <v>5</v>
      </c>
      <c r="C19" s="68" t="s">
        <v>32</v>
      </c>
    </row>
    <row r="20" spans="1:3" ht="15.75" thickBot="1" x14ac:dyDescent="0.3">
      <c r="A20" s="17">
        <v>26</v>
      </c>
      <c r="B20" s="18">
        <v>5</v>
      </c>
      <c r="C20" s="69"/>
    </row>
    <row r="21" spans="1:3" ht="15.75" thickBot="1" x14ac:dyDescent="0.3">
      <c r="A21" s="15">
        <v>27</v>
      </c>
      <c r="B21" s="16">
        <v>10</v>
      </c>
      <c r="C21" s="70"/>
    </row>
    <row r="22" spans="1:3" ht="15.75" thickBot="1" x14ac:dyDescent="0.3">
      <c r="A22" s="17">
        <v>28</v>
      </c>
      <c r="B22" s="18">
        <v>8</v>
      </c>
      <c r="C22" s="65" t="s">
        <v>33</v>
      </c>
    </row>
    <row r="23" spans="1:3" ht="15.75" thickBot="1" x14ac:dyDescent="0.3">
      <c r="A23" s="15">
        <v>29</v>
      </c>
      <c r="B23" s="16">
        <v>9</v>
      </c>
      <c r="C23" s="66"/>
    </row>
    <row r="24" spans="1:3" ht="15.75" thickBot="1" x14ac:dyDescent="0.3">
      <c r="A24" s="17">
        <v>30</v>
      </c>
      <c r="B24" s="18">
        <v>5</v>
      </c>
      <c r="C24" s="67"/>
    </row>
    <row r="25" spans="1:3" ht="15.75" thickBot="1" x14ac:dyDescent="0.3">
      <c r="A25" s="15">
        <v>31</v>
      </c>
      <c r="B25" s="16">
        <v>8</v>
      </c>
      <c r="C25" s="68" t="s">
        <v>34</v>
      </c>
    </row>
    <row r="26" spans="1:3" ht="15.75" thickBot="1" x14ac:dyDescent="0.3">
      <c r="A26" s="17">
        <v>32</v>
      </c>
      <c r="B26" s="18">
        <v>6</v>
      </c>
      <c r="C26" s="69"/>
    </row>
    <row r="27" spans="1:3" ht="15.75" thickBot="1" x14ac:dyDescent="0.3">
      <c r="A27" s="15">
        <v>33</v>
      </c>
      <c r="B27" s="16">
        <v>5</v>
      </c>
      <c r="C27" s="70"/>
    </row>
    <row r="28" spans="1:3" ht="15.75" thickBot="1" x14ac:dyDescent="0.3">
      <c r="A28" s="17">
        <v>34</v>
      </c>
      <c r="B28" s="18">
        <v>7</v>
      </c>
      <c r="C28" s="65" t="s">
        <v>35</v>
      </c>
    </row>
    <row r="29" spans="1:3" ht="15.75" thickBot="1" x14ac:dyDescent="0.3">
      <c r="A29" s="15">
        <v>35</v>
      </c>
      <c r="B29" s="16">
        <v>11</v>
      </c>
      <c r="C29" s="66"/>
    </row>
    <row r="30" spans="1:3" ht="15.75" thickBot="1" x14ac:dyDescent="0.3">
      <c r="A30" s="17">
        <v>36</v>
      </c>
      <c r="B30" s="18">
        <v>3</v>
      </c>
      <c r="C30" s="67"/>
    </row>
    <row r="31" spans="1:3" ht="15.75" thickBot="1" x14ac:dyDescent="0.3">
      <c r="A31" s="15">
        <v>37</v>
      </c>
      <c r="B31" s="16">
        <v>2</v>
      </c>
      <c r="C31" s="68" t="s">
        <v>36</v>
      </c>
    </row>
    <row r="32" spans="1:3" ht="15.75" thickBot="1" x14ac:dyDescent="0.3">
      <c r="A32" s="17">
        <v>38</v>
      </c>
      <c r="B32" s="18">
        <v>3</v>
      </c>
      <c r="C32" s="69"/>
    </row>
    <row r="33" spans="1:4" ht="15.75" thickBot="1" x14ac:dyDescent="0.3">
      <c r="A33" s="15">
        <v>39</v>
      </c>
      <c r="B33" s="16">
        <v>1</v>
      </c>
      <c r="C33" s="70"/>
    </row>
    <row r="34" spans="1:4" ht="15.75" thickBot="1" x14ac:dyDescent="0.3">
      <c r="A34" s="17">
        <v>40</v>
      </c>
      <c r="B34" s="18">
        <v>1</v>
      </c>
      <c r="C34" s="65" t="s">
        <v>37</v>
      </c>
    </row>
    <row r="35" spans="1:4" ht="15.75" thickBot="1" x14ac:dyDescent="0.3">
      <c r="A35" s="15">
        <v>41</v>
      </c>
      <c r="B35" s="16">
        <v>2</v>
      </c>
      <c r="C35" s="66"/>
    </row>
    <row r="36" spans="1:4" ht="15.75" thickBot="1" x14ac:dyDescent="0.3">
      <c r="A36" s="17">
        <v>42</v>
      </c>
      <c r="B36" s="18">
        <v>2</v>
      </c>
      <c r="C36" s="67"/>
    </row>
    <row r="37" spans="1:4" ht="15.75" thickBot="1" x14ac:dyDescent="0.3">
      <c r="A37" s="15">
        <v>43</v>
      </c>
      <c r="B37" s="16">
        <v>2</v>
      </c>
      <c r="C37" s="68" t="s">
        <v>38</v>
      </c>
    </row>
    <row r="38" spans="1:4" ht="15.75" thickBot="1" x14ac:dyDescent="0.3">
      <c r="A38" s="17">
        <v>44</v>
      </c>
      <c r="B38" s="18">
        <v>2</v>
      </c>
      <c r="C38" s="69"/>
    </row>
    <row r="39" spans="1:4" ht="15.75" thickBot="1" x14ac:dyDescent="0.3">
      <c r="A39" s="15">
        <v>45</v>
      </c>
      <c r="B39" s="16">
        <v>3</v>
      </c>
      <c r="C39" s="70"/>
    </row>
    <row r="40" spans="1:4" ht="15.75" thickBot="1" x14ac:dyDescent="0.3">
      <c r="A40" s="17" t="s">
        <v>8</v>
      </c>
      <c r="B40" s="18">
        <v>100</v>
      </c>
      <c r="C40" s="19"/>
    </row>
    <row r="41" spans="1:4" x14ac:dyDescent="0.25">
      <c r="A41" s="5"/>
    </row>
    <row r="42" spans="1:4" x14ac:dyDescent="0.25">
      <c r="A42" s="20" t="s">
        <v>25</v>
      </c>
    </row>
    <row r="43" spans="1:4" ht="15.75" thickBot="1" x14ac:dyDescent="0.3">
      <c r="A43" s="5" t="s">
        <v>65</v>
      </c>
    </row>
    <row r="44" spans="1:4" ht="15.75" thickBot="1" x14ac:dyDescent="0.3">
      <c r="A44" s="21" t="s">
        <v>7</v>
      </c>
      <c r="B44" s="22" t="s">
        <v>66</v>
      </c>
      <c r="C44" s="22" t="s">
        <v>17</v>
      </c>
      <c r="D44" s="23" t="s">
        <v>23</v>
      </c>
    </row>
    <row r="45" spans="1:4" ht="15.75" thickBot="1" x14ac:dyDescent="0.3">
      <c r="A45" s="24">
        <v>1</v>
      </c>
      <c r="B45" s="25">
        <v>25</v>
      </c>
      <c r="C45" s="25">
        <v>27</v>
      </c>
      <c r="D45" s="25">
        <v>26</v>
      </c>
    </row>
    <row r="46" spans="1:4" ht="15.75" thickBot="1" x14ac:dyDescent="0.3">
      <c r="A46" s="24">
        <v>2</v>
      </c>
      <c r="B46" s="26">
        <v>27</v>
      </c>
      <c r="C46" s="26">
        <v>30</v>
      </c>
      <c r="D46" s="26">
        <v>28.5</v>
      </c>
    </row>
    <row r="47" spans="1:4" ht="15.75" thickBot="1" x14ac:dyDescent="0.3">
      <c r="A47" s="24">
        <v>3</v>
      </c>
      <c r="B47" s="25">
        <v>30</v>
      </c>
      <c r="C47" s="25">
        <v>33</v>
      </c>
      <c r="D47" s="25">
        <v>31.5</v>
      </c>
    </row>
    <row r="48" spans="1:4" ht="15.75" thickBot="1" x14ac:dyDescent="0.3">
      <c r="A48" s="24">
        <v>4</v>
      </c>
      <c r="B48" s="26">
        <v>33</v>
      </c>
      <c r="C48" s="26">
        <v>36</v>
      </c>
      <c r="D48" s="26">
        <v>34.5</v>
      </c>
    </row>
    <row r="49" spans="1:6" ht="15.75" thickBot="1" x14ac:dyDescent="0.3">
      <c r="A49" s="24">
        <v>5</v>
      </c>
      <c r="B49" s="25">
        <v>36</v>
      </c>
      <c r="C49" s="25">
        <v>39</v>
      </c>
      <c r="D49" s="25">
        <v>37.5</v>
      </c>
    </row>
    <row r="50" spans="1:6" ht="15.75" thickBot="1" x14ac:dyDescent="0.3">
      <c r="A50" s="24">
        <v>6</v>
      </c>
      <c r="B50" s="26">
        <v>39</v>
      </c>
      <c r="C50" s="26">
        <v>42</v>
      </c>
      <c r="D50" s="26">
        <v>40.5</v>
      </c>
    </row>
    <row r="51" spans="1:6" ht="15.75" thickBot="1" x14ac:dyDescent="0.3">
      <c r="A51" s="24">
        <v>7</v>
      </c>
      <c r="B51" s="25">
        <v>42</v>
      </c>
      <c r="C51" s="25">
        <v>45</v>
      </c>
      <c r="D51" s="25">
        <v>43.5</v>
      </c>
    </row>
    <row r="52" spans="1:6" x14ac:dyDescent="0.25">
      <c r="A52" s="5"/>
    </row>
    <row r="53" spans="1:6" ht="15.75" thickBot="1" x14ac:dyDescent="0.3">
      <c r="A53" s="5" t="s">
        <v>67</v>
      </c>
    </row>
    <row r="54" spans="1:6" ht="15.75" thickBot="1" x14ac:dyDescent="0.3">
      <c r="A54" s="27" t="s">
        <v>7</v>
      </c>
      <c r="B54" s="28" t="s">
        <v>66</v>
      </c>
      <c r="C54" s="28" t="s">
        <v>17</v>
      </c>
      <c r="D54" s="28" t="s">
        <v>23</v>
      </c>
      <c r="E54" s="28" t="s">
        <v>15</v>
      </c>
      <c r="F54" s="29" t="s">
        <v>24</v>
      </c>
    </row>
    <row r="55" spans="1:6" ht="15.75" thickBot="1" x14ac:dyDescent="0.3">
      <c r="A55" s="30">
        <v>1</v>
      </c>
      <c r="B55" s="31">
        <v>25</v>
      </c>
      <c r="C55" s="31">
        <v>27</v>
      </c>
      <c r="D55" s="31">
        <v>26</v>
      </c>
      <c r="E55" s="31">
        <v>20</v>
      </c>
      <c r="F55" s="31">
        <v>520</v>
      </c>
    </row>
    <row r="56" spans="1:6" ht="15.75" thickBot="1" x14ac:dyDescent="0.3">
      <c r="A56" s="30">
        <v>2</v>
      </c>
      <c r="B56" s="32">
        <v>27</v>
      </c>
      <c r="C56" s="32">
        <v>30</v>
      </c>
      <c r="D56" s="32">
        <v>28.5</v>
      </c>
      <c r="E56" s="32">
        <v>22</v>
      </c>
      <c r="F56" s="32">
        <v>627</v>
      </c>
    </row>
    <row r="57" spans="1:6" ht="15.75" thickBot="1" x14ac:dyDescent="0.3">
      <c r="A57" s="30">
        <v>3</v>
      </c>
      <c r="B57" s="31">
        <v>30</v>
      </c>
      <c r="C57" s="31">
        <v>33</v>
      </c>
      <c r="D57" s="31">
        <v>31.5</v>
      </c>
      <c r="E57" s="31">
        <v>19</v>
      </c>
      <c r="F57" s="31">
        <v>598.5</v>
      </c>
    </row>
    <row r="58" spans="1:6" ht="15.75" thickBot="1" x14ac:dyDescent="0.3">
      <c r="A58" s="30">
        <v>4</v>
      </c>
      <c r="B58" s="32">
        <v>33</v>
      </c>
      <c r="C58" s="32">
        <v>36</v>
      </c>
      <c r="D58" s="32">
        <v>34.5</v>
      </c>
      <c r="E58" s="32">
        <v>21</v>
      </c>
      <c r="F58" s="32">
        <v>724.5</v>
      </c>
    </row>
    <row r="59" spans="1:6" ht="15.75" thickBot="1" x14ac:dyDescent="0.3">
      <c r="A59" s="30">
        <v>5</v>
      </c>
      <c r="B59" s="31">
        <v>36</v>
      </c>
      <c r="C59" s="31">
        <v>39</v>
      </c>
      <c r="D59" s="31">
        <v>37.5</v>
      </c>
      <c r="E59" s="31">
        <v>6</v>
      </c>
      <c r="F59" s="31">
        <v>225</v>
      </c>
    </row>
    <row r="60" spans="1:6" ht="15.75" thickBot="1" x14ac:dyDescent="0.3">
      <c r="A60" s="30">
        <v>6</v>
      </c>
      <c r="B60" s="32">
        <v>39</v>
      </c>
      <c r="C60" s="32">
        <v>42</v>
      </c>
      <c r="D60" s="32">
        <v>40.5</v>
      </c>
      <c r="E60" s="32">
        <v>5</v>
      </c>
      <c r="F60" s="32">
        <v>202.5</v>
      </c>
    </row>
    <row r="61" spans="1:6" ht="15.75" thickBot="1" x14ac:dyDescent="0.3">
      <c r="A61" s="30">
        <v>7</v>
      </c>
      <c r="B61" s="31">
        <v>42</v>
      </c>
      <c r="C61" s="31">
        <v>45</v>
      </c>
      <c r="D61" s="31">
        <v>43.5</v>
      </c>
      <c r="E61" s="31">
        <v>7</v>
      </c>
      <c r="F61" s="31">
        <v>304.5</v>
      </c>
    </row>
    <row r="62" spans="1:6" ht="15.75" thickBot="1" x14ac:dyDescent="0.3">
      <c r="A62" s="30" t="s">
        <v>8</v>
      </c>
      <c r="B62" s="19"/>
      <c r="C62" s="19"/>
      <c r="D62" s="19"/>
      <c r="E62" s="32">
        <v>100</v>
      </c>
      <c r="F62" s="32">
        <v>3202</v>
      </c>
    </row>
    <row r="63" spans="1:6" x14ac:dyDescent="0.25">
      <c r="A63" s="5"/>
    </row>
    <row r="64" spans="1:6" x14ac:dyDescent="0.25">
      <c r="A64" s="5" t="s">
        <v>68</v>
      </c>
    </row>
    <row r="65" spans="1:2" x14ac:dyDescent="0.25">
      <c r="A65" s="20" t="s">
        <v>26</v>
      </c>
    </row>
    <row r="66" spans="1:2" ht="15.75" thickBot="1" x14ac:dyDescent="0.3">
      <c r="A66" s="5" t="s">
        <v>69</v>
      </c>
    </row>
    <row r="67" spans="1:2" ht="15.75" thickBot="1" x14ac:dyDescent="0.3">
      <c r="A67" s="58" t="s">
        <v>27</v>
      </c>
      <c r="B67" s="59" t="s">
        <v>64</v>
      </c>
    </row>
    <row r="68" spans="1:2" ht="15.75" thickBot="1" x14ac:dyDescent="0.3">
      <c r="A68" s="60">
        <v>25</v>
      </c>
      <c r="B68" s="61">
        <v>5</v>
      </c>
    </row>
    <row r="69" spans="1:2" ht="15.75" thickBot="1" x14ac:dyDescent="0.3">
      <c r="A69" s="62">
        <v>26</v>
      </c>
      <c r="B69" s="63">
        <v>5</v>
      </c>
    </row>
    <row r="70" spans="1:2" ht="15.75" thickBot="1" x14ac:dyDescent="0.3">
      <c r="A70" s="60">
        <v>27</v>
      </c>
      <c r="B70" s="61">
        <v>10</v>
      </c>
    </row>
    <row r="71" spans="1:2" ht="15.75" thickBot="1" x14ac:dyDescent="0.3">
      <c r="A71" s="62">
        <v>28</v>
      </c>
      <c r="B71" s="63">
        <v>8</v>
      </c>
    </row>
    <row r="72" spans="1:2" ht="15.75" thickBot="1" x14ac:dyDescent="0.3">
      <c r="A72" s="60">
        <v>29</v>
      </c>
      <c r="B72" s="61">
        <v>9</v>
      </c>
    </row>
    <row r="73" spans="1:2" ht="15.75" thickBot="1" x14ac:dyDescent="0.3">
      <c r="A73" s="62">
        <v>30</v>
      </c>
      <c r="B73" s="63">
        <v>5</v>
      </c>
    </row>
    <row r="74" spans="1:2" ht="15.75" thickBot="1" x14ac:dyDescent="0.3">
      <c r="A74" s="60">
        <v>31</v>
      </c>
      <c r="B74" s="61">
        <v>8</v>
      </c>
    </row>
    <row r="75" spans="1:2" ht="15.75" thickBot="1" x14ac:dyDescent="0.3">
      <c r="A75" s="62">
        <v>32</v>
      </c>
      <c r="B75" s="63">
        <v>6</v>
      </c>
    </row>
    <row r="76" spans="1:2" ht="15.75" thickBot="1" x14ac:dyDescent="0.3">
      <c r="A76" s="60">
        <v>33</v>
      </c>
      <c r="B76" s="61">
        <v>5</v>
      </c>
    </row>
    <row r="77" spans="1:2" ht="15.75" thickBot="1" x14ac:dyDescent="0.3">
      <c r="A77" s="62">
        <v>34</v>
      </c>
      <c r="B77" s="63">
        <v>7</v>
      </c>
    </row>
    <row r="78" spans="1:2" ht="15.75" thickBot="1" x14ac:dyDescent="0.3">
      <c r="A78" s="60">
        <v>35</v>
      </c>
      <c r="B78" s="61">
        <v>11</v>
      </c>
    </row>
    <row r="79" spans="1:2" ht="15.75" thickBot="1" x14ac:dyDescent="0.3">
      <c r="A79" s="62">
        <v>36</v>
      </c>
      <c r="B79" s="63">
        <v>3</v>
      </c>
    </row>
    <row r="80" spans="1:2" ht="15.75" thickBot="1" x14ac:dyDescent="0.3">
      <c r="A80" s="60">
        <v>37</v>
      </c>
      <c r="B80" s="61">
        <v>2</v>
      </c>
    </row>
    <row r="81" spans="1:5" ht="15.75" thickBot="1" x14ac:dyDescent="0.3">
      <c r="A81" s="62">
        <v>38</v>
      </c>
      <c r="B81" s="63">
        <v>3</v>
      </c>
    </row>
    <row r="82" spans="1:5" ht="15.75" thickBot="1" x14ac:dyDescent="0.3">
      <c r="A82" s="60">
        <v>39</v>
      </c>
      <c r="B82" s="61">
        <v>1</v>
      </c>
    </row>
    <row r="83" spans="1:5" ht="15.75" thickBot="1" x14ac:dyDescent="0.3">
      <c r="A83" s="62">
        <v>40</v>
      </c>
      <c r="B83" s="63">
        <v>1</v>
      </c>
    </row>
    <row r="84" spans="1:5" ht="15.75" thickBot="1" x14ac:dyDescent="0.3">
      <c r="A84" s="60">
        <v>41</v>
      </c>
      <c r="B84" s="61">
        <v>2</v>
      </c>
    </row>
    <row r="85" spans="1:5" ht="15.75" thickBot="1" x14ac:dyDescent="0.3">
      <c r="A85" s="62">
        <v>42</v>
      </c>
      <c r="B85" s="63">
        <v>2</v>
      </c>
    </row>
    <row r="86" spans="1:5" ht="15.75" thickBot="1" x14ac:dyDescent="0.3">
      <c r="A86" s="60">
        <v>43</v>
      </c>
      <c r="B86" s="61">
        <v>2</v>
      </c>
    </row>
    <row r="87" spans="1:5" ht="15.75" thickBot="1" x14ac:dyDescent="0.3">
      <c r="A87" s="62">
        <v>44</v>
      </c>
      <c r="B87" s="63">
        <v>2</v>
      </c>
    </row>
    <row r="88" spans="1:5" ht="15.75" thickBot="1" x14ac:dyDescent="0.3">
      <c r="A88" s="60">
        <v>45</v>
      </c>
      <c r="B88" s="61">
        <v>3</v>
      </c>
    </row>
    <row r="89" spans="1:5" ht="15.75" thickBot="1" x14ac:dyDescent="0.3">
      <c r="A89" s="62" t="s">
        <v>8</v>
      </c>
      <c r="B89" s="63">
        <v>100</v>
      </c>
    </row>
    <row r="90" spans="1:5" x14ac:dyDescent="0.25">
      <c r="A90" s="5"/>
    </row>
    <row r="91" spans="1:5" x14ac:dyDescent="0.25">
      <c r="A91" s="5" t="s">
        <v>70</v>
      </c>
    </row>
    <row r="92" spans="1:5" x14ac:dyDescent="0.25">
      <c r="A92" s="20" t="s">
        <v>71</v>
      </c>
    </row>
    <row r="93" spans="1:5" x14ac:dyDescent="0.25">
      <c r="A93" s="5" t="s">
        <v>72</v>
      </c>
    </row>
    <row r="94" spans="1:5" ht="15.75" thickBot="1" x14ac:dyDescent="0.3">
      <c r="A94" s="5" t="s">
        <v>73</v>
      </c>
    </row>
    <row r="95" spans="1:5" ht="15.75" thickBot="1" x14ac:dyDescent="0.3">
      <c r="A95" s="33" t="s">
        <v>7</v>
      </c>
      <c r="B95" s="34" t="s">
        <v>66</v>
      </c>
      <c r="C95" s="34" t="s">
        <v>17</v>
      </c>
      <c r="D95" s="34" t="s">
        <v>15</v>
      </c>
      <c r="E95" s="35" t="s">
        <v>19</v>
      </c>
    </row>
    <row r="96" spans="1:5" ht="15.75" thickBot="1" x14ac:dyDescent="0.3">
      <c r="A96" s="36">
        <v>1</v>
      </c>
      <c r="B96" s="37">
        <v>25</v>
      </c>
      <c r="C96" s="37">
        <v>27</v>
      </c>
      <c r="D96" s="37">
        <v>20</v>
      </c>
      <c r="E96" s="37">
        <v>20</v>
      </c>
    </row>
    <row r="97" spans="1:5" ht="15.75" thickBot="1" x14ac:dyDescent="0.3">
      <c r="A97" s="36">
        <v>2</v>
      </c>
      <c r="B97" s="38">
        <v>27</v>
      </c>
      <c r="C97" s="38">
        <v>30</v>
      </c>
      <c r="D97" s="38">
        <v>22</v>
      </c>
      <c r="E97" s="38">
        <v>42</v>
      </c>
    </row>
    <row r="98" spans="1:5" ht="15.75" thickBot="1" x14ac:dyDescent="0.3">
      <c r="A98" s="36">
        <v>3</v>
      </c>
      <c r="B98" s="37">
        <v>30</v>
      </c>
      <c r="C98" s="37">
        <v>33</v>
      </c>
      <c r="D98" s="37">
        <v>19</v>
      </c>
      <c r="E98" s="37">
        <v>61</v>
      </c>
    </row>
    <row r="99" spans="1:5" ht="15.75" thickBot="1" x14ac:dyDescent="0.3">
      <c r="A99" s="36">
        <v>4</v>
      </c>
      <c r="B99" s="38">
        <v>33</v>
      </c>
      <c r="C99" s="38">
        <v>36</v>
      </c>
      <c r="D99" s="38">
        <v>21</v>
      </c>
      <c r="E99" s="38">
        <v>82</v>
      </c>
    </row>
    <row r="100" spans="1:5" ht="15.75" thickBot="1" x14ac:dyDescent="0.3">
      <c r="A100" s="36">
        <v>5</v>
      </c>
      <c r="B100" s="37">
        <v>36</v>
      </c>
      <c r="C100" s="37">
        <v>39</v>
      </c>
      <c r="D100" s="37">
        <v>6</v>
      </c>
      <c r="E100" s="37">
        <v>88</v>
      </c>
    </row>
    <row r="101" spans="1:5" ht="15.75" thickBot="1" x14ac:dyDescent="0.3">
      <c r="A101" s="36">
        <v>6</v>
      </c>
      <c r="B101" s="38">
        <v>39</v>
      </c>
      <c r="C101" s="38">
        <v>42</v>
      </c>
      <c r="D101" s="38">
        <v>5</v>
      </c>
      <c r="E101" s="38">
        <v>93</v>
      </c>
    </row>
    <row r="102" spans="1:5" ht="15.75" thickBot="1" x14ac:dyDescent="0.3">
      <c r="A102" s="36">
        <v>7</v>
      </c>
      <c r="B102" s="37">
        <v>42</v>
      </c>
      <c r="C102" s="37">
        <v>45</v>
      </c>
      <c r="D102" s="37">
        <v>7</v>
      </c>
      <c r="E102" s="37">
        <v>100</v>
      </c>
    </row>
    <row r="103" spans="1:5" ht="15.75" thickBot="1" x14ac:dyDescent="0.3">
      <c r="A103" s="39" t="s">
        <v>8</v>
      </c>
      <c r="B103" s="11"/>
      <c r="C103" s="11"/>
      <c r="D103" s="38">
        <v>100</v>
      </c>
      <c r="E103" s="11"/>
    </row>
    <row r="104" spans="1:5" x14ac:dyDescent="0.25">
      <c r="A104" s="5"/>
    </row>
    <row r="105" spans="1:5" x14ac:dyDescent="0.25">
      <c r="A105" s="5" t="s">
        <v>74</v>
      </c>
    </row>
    <row r="106" spans="1:5" x14ac:dyDescent="0.25">
      <c r="A106" s="5" t="s">
        <v>75</v>
      </c>
    </row>
    <row r="107" spans="1:5" ht="43.5" customHeight="1" x14ac:dyDescent="0.25"/>
    <row r="108" spans="1:5" x14ac:dyDescent="0.25">
      <c r="A108" s="5" t="s">
        <v>76</v>
      </c>
    </row>
    <row r="109" spans="1:5" x14ac:dyDescent="0.25">
      <c r="A109" s="20" t="s">
        <v>77</v>
      </c>
    </row>
    <row r="110" spans="1:5" x14ac:dyDescent="0.25">
      <c r="A110" s="5" t="s">
        <v>78</v>
      </c>
    </row>
    <row r="111" spans="1:5" x14ac:dyDescent="0.25">
      <c r="A111" s="5" t="s">
        <v>79</v>
      </c>
    </row>
    <row r="112" spans="1:5" ht="15.75" thickBot="1" x14ac:dyDescent="0.3">
      <c r="A112" s="5" t="s">
        <v>80</v>
      </c>
    </row>
    <row r="113" spans="1:7" ht="15.75" thickBot="1" x14ac:dyDescent="0.3">
      <c r="A113" s="40" t="s">
        <v>7</v>
      </c>
      <c r="B113" s="41" t="s">
        <v>61</v>
      </c>
      <c r="C113" s="41" t="s">
        <v>60</v>
      </c>
      <c r="D113" s="41" t="s">
        <v>23</v>
      </c>
      <c r="E113" s="41" t="s">
        <v>81</v>
      </c>
      <c r="F113" s="41" t="s">
        <v>31</v>
      </c>
      <c r="G113" s="42" t="s">
        <v>39</v>
      </c>
    </row>
    <row r="114" spans="1:7" ht="15.75" thickBot="1" x14ac:dyDescent="0.3">
      <c r="A114" s="43">
        <v>1</v>
      </c>
      <c r="B114" s="44">
        <v>25</v>
      </c>
      <c r="C114" s="44">
        <v>27</v>
      </c>
      <c r="D114" s="44">
        <v>26</v>
      </c>
      <c r="E114" s="44">
        <v>20</v>
      </c>
      <c r="F114" s="44">
        <v>27.7</v>
      </c>
      <c r="G114" s="45">
        <v>5540166205</v>
      </c>
    </row>
    <row r="115" spans="1:7" ht="15.75" thickBot="1" x14ac:dyDescent="0.3">
      <c r="A115" s="43">
        <v>2</v>
      </c>
      <c r="B115" s="46">
        <v>27</v>
      </c>
      <c r="C115" s="46">
        <v>30</v>
      </c>
      <c r="D115" s="46">
        <v>28.5</v>
      </c>
      <c r="E115" s="46">
        <v>22</v>
      </c>
      <c r="F115" s="46">
        <v>7.64</v>
      </c>
      <c r="G115" s="47">
        <v>1679709141</v>
      </c>
    </row>
    <row r="116" spans="1:7" ht="15.75" thickBot="1" x14ac:dyDescent="0.3">
      <c r="A116" s="43">
        <v>3</v>
      </c>
      <c r="B116" s="44">
        <v>30</v>
      </c>
      <c r="C116" s="44">
        <v>33</v>
      </c>
      <c r="D116" s="44">
        <v>31.5</v>
      </c>
      <c r="E116" s="44">
        <v>19</v>
      </c>
      <c r="F116" s="44">
        <v>0.06</v>
      </c>
      <c r="G116" s="45">
        <v>1065789474</v>
      </c>
    </row>
    <row r="117" spans="1:7" ht="15.75" thickBot="1" x14ac:dyDescent="0.3">
      <c r="A117" s="43">
        <v>4</v>
      </c>
      <c r="B117" s="46">
        <v>33</v>
      </c>
      <c r="C117" s="46">
        <v>36</v>
      </c>
      <c r="D117" s="46">
        <v>34.5</v>
      </c>
      <c r="E117" s="46">
        <v>21</v>
      </c>
      <c r="F117" s="46">
        <v>10.48</v>
      </c>
      <c r="G117" s="47">
        <v>2200200831</v>
      </c>
    </row>
    <row r="118" spans="1:7" ht="15.75" thickBot="1" x14ac:dyDescent="0.3">
      <c r="A118" s="43">
        <v>5</v>
      </c>
      <c r="B118" s="44">
        <v>36</v>
      </c>
      <c r="C118" s="44">
        <v>39</v>
      </c>
      <c r="D118" s="44">
        <v>37.5</v>
      </c>
      <c r="E118" s="44">
        <v>6</v>
      </c>
      <c r="F118" s="44">
        <v>38.9</v>
      </c>
      <c r="G118" s="45">
        <v>2333891967</v>
      </c>
    </row>
    <row r="119" spans="1:7" ht="15.75" thickBot="1" x14ac:dyDescent="0.3">
      <c r="A119" s="43">
        <v>6</v>
      </c>
      <c r="B119" s="46">
        <v>39</v>
      </c>
      <c r="C119" s="46">
        <v>42</v>
      </c>
      <c r="D119" s="46">
        <v>40.5</v>
      </c>
      <c r="E119" s="46">
        <v>5</v>
      </c>
      <c r="F119" s="46">
        <v>85.32</v>
      </c>
      <c r="G119" s="47">
        <v>4265962604</v>
      </c>
    </row>
    <row r="120" spans="1:7" ht="15.75" thickBot="1" x14ac:dyDescent="0.3">
      <c r="A120" s="43">
        <v>7</v>
      </c>
      <c r="B120" s="44">
        <v>42</v>
      </c>
      <c r="C120" s="44">
        <v>45</v>
      </c>
      <c r="D120" s="44">
        <v>43.5</v>
      </c>
      <c r="E120" s="44">
        <v>7</v>
      </c>
      <c r="F120" s="44">
        <v>149.74</v>
      </c>
      <c r="G120" s="45">
        <v>1048182133</v>
      </c>
    </row>
    <row r="121" spans="1:7" ht="15.75" thickBot="1" x14ac:dyDescent="0.3">
      <c r="A121" s="43" t="s">
        <v>8</v>
      </c>
      <c r="B121" s="19"/>
      <c r="C121" s="19"/>
      <c r="D121" s="19"/>
      <c r="E121" s="46">
        <v>100</v>
      </c>
      <c r="F121" s="19"/>
      <c r="G121" s="47">
        <v>2651240997</v>
      </c>
    </row>
    <row r="122" spans="1:7" x14ac:dyDescent="0.25">
      <c r="A122" s="5"/>
    </row>
    <row r="123" spans="1:7" ht="15.75" thickBot="1" x14ac:dyDescent="0.3">
      <c r="A123" s="5" t="s">
        <v>82</v>
      </c>
    </row>
    <row r="124" spans="1:7" ht="15.75" thickBot="1" x14ac:dyDescent="0.3">
      <c r="A124" s="48" t="s">
        <v>40</v>
      </c>
      <c r="B124" s="49">
        <v>2651240997</v>
      </c>
    </row>
    <row r="125" spans="1:7" ht="15.75" thickBot="1" x14ac:dyDescent="0.3">
      <c r="A125" s="50" t="s">
        <v>83</v>
      </c>
      <c r="B125" s="51">
        <v>5149020292</v>
      </c>
    </row>
    <row r="126" spans="1:7" x14ac:dyDescent="0.25">
      <c r="A126" s="5"/>
    </row>
    <row r="127" spans="1:7" x14ac:dyDescent="0.25">
      <c r="A127" s="20" t="s">
        <v>84</v>
      </c>
    </row>
    <row r="128" spans="1:7" x14ac:dyDescent="0.25">
      <c r="A128" s="5" t="s">
        <v>85</v>
      </c>
    </row>
    <row r="129" spans="1:7" ht="15.75" thickBot="1" x14ac:dyDescent="0.3">
      <c r="A129" s="5" t="s">
        <v>86</v>
      </c>
    </row>
    <row r="130" spans="1:7" ht="15.75" thickBot="1" x14ac:dyDescent="0.3">
      <c r="A130" s="13" t="s">
        <v>48</v>
      </c>
      <c r="B130" s="14" t="s">
        <v>49</v>
      </c>
      <c r="C130" s="14" t="s">
        <v>7</v>
      </c>
      <c r="D130" s="14" t="s">
        <v>87</v>
      </c>
      <c r="E130" s="14" t="s">
        <v>51</v>
      </c>
      <c r="F130" s="14" t="s">
        <v>52</v>
      </c>
      <c r="G130" s="52" t="s">
        <v>53</v>
      </c>
    </row>
    <row r="131" spans="1:7" ht="15.75" thickBot="1" x14ac:dyDescent="0.3">
      <c r="A131" s="53">
        <v>1</v>
      </c>
      <c r="B131" s="10">
        <v>25</v>
      </c>
      <c r="C131" s="10">
        <v>2</v>
      </c>
      <c r="D131" s="10">
        <v>27</v>
      </c>
      <c r="E131" s="10">
        <v>20</v>
      </c>
      <c r="F131" s="10">
        <v>22</v>
      </c>
      <c r="G131" s="10">
        <v>27.68</v>
      </c>
    </row>
    <row r="132" spans="1:7" ht="15.75" thickBot="1" x14ac:dyDescent="0.3">
      <c r="A132" s="53">
        <v>2</v>
      </c>
      <c r="B132" s="9">
        <v>50</v>
      </c>
      <c r="C132" s="9">
        <v>3</v>
      </c>
      <c r="D132" s="9">
        <v>30</v>
      </c>
      <c r="E132" s="9">
        <v>42</v>
      </c>
      <c r="F132" s="9">
        <v>19</v>
      </c>
      <c r="G132" s="9">
        <v>31.26</v>
      </c>
    </row>
    <row r="133" spans="1:7" ht="15.75" thickBot="1" x14ac:dyDescent="0.3">
      <c r="A133" s="53">
        <v>3</v>
      </c>
      <c r="B133" s="10">
        <v>75</v>
      </c>
      <c r="C133" s="10">
        <v>4</v>
      </c>
      <c r="D133" s="10">
        <v>33</v>
      </c>
      <c r="E133" s="10">
        <v>61</v>
      </c>
      <c r="F133" s="10">
        <v>21</v>
      </c>
      <c r="G133" s="10">
        <v>35</v>
      </c>
    </row>
    <row r="134" spans="1:7" x14ac:dyDescent="0.25">
      <c r="A134" s="5"/>
    </row>
    <row r="135" spans="1:7" x14ac:dyDescent="0.25">
      <c r="A135" s="20" t="s">
        <v>88</v>
      </c>
    </row>
    <row r="136" spans="1:7" x14ac:dyDescent="0.25">
      <c r="A136" s="5" t="s">
        <v>89</v>
      </c>
    </row>
    <row r="137" spans="1:7" ht="15.75" thickBot="1" x14ac:dyDescent="0.3">
      <c r="A137" s="5" t="s">
        <v>90</v>
      </c>
    </row>
    <row r="138" spans="1:7" ht="15.75" thickBot="1" x14ac:dyDescent="0.3">
      <c r="A138" s="54" t="s">
        <v>54</v>
      </c>
      <c r="B138" s="55" t="s">
        <v>49</v>
      </c>
      <c r="C138" s="55" t="s">
        <v>7</v>
      </c>
      <c r="D138" s="55" t="s">
        <v>91</v>
      </c>
      <c r="E138" s="55" t="s">
        <v>56</v>
      </c>
      <c r="F138" s="55" t="s">
        <v>52</v>
      </c>
      <c r="G138" s="56"/>
    </row>
    <row r="139" spans="1:7" ht="15.75" thickBot="1" x14ac:dyDescent="0.3">
      <c r="A139" s="57">
        <v>1</v>
      </c>
      <c r="B139" s="16">
        <v>10</v>
      </c>
      <c r="C139" s="16">
        <v>1</v>
      </c>
      <c r="D139" s="16">
        <v>25</v>
      </c>
      <c r="E139" s="16">
        <v>0</v>
      </c>
      <c r="F139" s="16">
        <v>20</v>
      </c>
      <c r="G139" s="16">
        <v>26.5</v>
      </c>
    </row>
    <row r="140" spans="1:7" ht="15.75" thickBot="1" x14ac:dyDescent="0.3">
      <c r="A140" s="57">
        <v>2</v>
      </c>
      <c r="B140" s="18">
        <v>20</v>
      </c>
      <c r="C140" s="18">
        <v>1</v>
      </c>
      <c r="D140" s="18">
        <v>25</v>
      </c>
      <c r="E140" s="18">
        <v>0</v>
      </c>
      <c r="F140" s="18">
        <v>20</v>
      </c>
      <c r="G140" s="18">
        <v>28</v>
      </c>
    </row>
    <row r="141" spans="1:7" ht="15.75" thickBot="1" x14ac:dyDescent="0.3">
      <c r="A141" s="57">
        <v>3</v>
      </c>
      <c r="B141" s="16">
        <v>30</v>
      </c>
      <c r="C141" s="16">
        <v>2</v>
      </c>
      <c r="D141" s="16">
        <v>27</v>
      </c>
      <c r="E141" s="16">
        <v>20</v>
      </c>
      <c r="F141" s="16">
        <v>22</v>
      </c>
      <c r="G141" s="16">
        <v>28.36</v>
      </c>
    </row>
    <row r="142" spans="1:7" ht="15.75" thickBot="1" x14ac:dyDescent="0.3">
      <c r="A142" s="57">
        <v>4</v>
      </c>
      <c r="B142" s="18">
        <v>40</v>
      </c>
      <c r="C142" s="18">
        <v>2</v>
      </c>
      <c r="D142" s="18">
        <v>27</v>
      </c>
      <c r="E142" s="18">
        <v>20</v>
      </c>
      <c r="F142" s="18">
        <v>22</v>
      </c>
      <c r="G142" s="18">
        <v>29.73</v>
      </c>
    </row>
    <row r="143" spans="1:7" ht="15.75" thickBot="1" x14ac:dyDescent="0.3">
      <c r="A143" s="57">
        <v>5</v>
      </c>
      <c r="B143" s="16">
        <v>50</v>
      </c>
      <c r="C143" s="16">
        <v>3</v>
      </c>
      <c r="D143" s="16">
        <v>30</v>
      </c>
      <c r="E143" s="16">
        <v>42</v>
      </c>
      <c r="F143" s="16">
        <v>19</v>
      </c>
      <c r="G143" s="16">
        <v>31.26</v>
      </c>
    </row>
    <row r="144" spans="1:7" ht="15.75" thickBot="1" x14ac:dyDescent="0.3">
      <c r="A144" s="57">
        <v>6</v>
      </c>
      <c r="B144" s="18">
        <v>60</v>
      </c>
      <c r="C144" s="18">
        <v>3</v>
      </c>
      <c r="D144" s="18">
        <v>30</v>
      </c>
      <c r="E144" s="18">
        <v>42</v>
      </c>
      <c r="F144" s="18">
        <v>19</v>
      </c>
      <c r="G144" s="18">
        <v>32.840000000000003</v>
      </c>
    </row>
    <row r="145" spans="1:7" ht="15.75" thickBot="1" x14ac:dyDescent="0.3">
      <c r="A145" s="57">
        <v>7</v>
      </c>
      <c r="B145" s="16">
        <v>70</v>
      </c>
      <c r="C145" s="16">
        <v>4</v>
      </c>
      <c r="D145" s="16">
        <v>33</v>
      </c>
      <c r="E145" s="16">
        <v>61</v>
      </c>
      <c r="F145" s="16">
        <v>21</v>
      </c>
      <c r="G145" s="16">
        <v>34.29</v>
      </c>
    </row>
    <row r="146" spans="1:7" ht="15.75" thickBot="1" x14ac:dyDescent="0.3">
      <c r="A146" s="57">
        <v>8</v>
      </c>
      <c r="B146" s="18">
        <v>80</v>
      </c>
      <c r="C146" s="18">
        <v>4</v>
      </c>
      <c r="D146" s="18">
        <v>33</v>
      </c>
      <c r="E146" s="18">
        <v>61</v>
      </c>
      <c r="F146" s="18">
        <v>21</v>
      </c>
      <c r="G146" s="18">
        <v>35.71</v>
      </c>
    </row>
    <row r="147" spans="1:7" ht="15.75" thickBot="1" x14ac:dyDescent="0.3">
      <c r="A147" s="57">
        <v>9</v>
      </c>
      <c r="B147" s="16">
        <v>90</v>
      </c>
      <c r="C147" s="16">
        <v>6</v>
      </c>
      <c r="D147" s="16">
        <v>39</v>
      </c>
      <c r="E147" s="16">
        <v>88</v>
      </c>
      <c r="F147" s="16">
        <v>5</v>
      </c>
      <c r="G147" s="16">
        <v>40.200000000000003</v>
      </c>
    </row>
  </sheetData>
  <mergeCells count="8">
    <mergeCell ref="C34:C36"/>
    <mergeCell ref="C37:C39"/>
    <mergeCell ref="B18:C18"/>
    <mergeCell ref="C19:C21"/>
    <mergeCell ref="C22:C24"/>
    <mergeCell ref="C25:C27"/>
    <mergeCell ref="C28:C30"/>
    <mergeCell ref="C31:C33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topLeftCell="K11" zoomScale="70" zoomScaleNormal="70" workbookViewId="0">
      <selection activeCell="L43" sqref="L43"/>
    </sheetView>
  </sheetViews>
  <sheetFormatPr baseColWidth="10" defaultRowHeight="15" x14ac:dyDescent="0.25"/>
  <cols>
    <col min="2" max="2" width="13.28515625" hidden="1" customWidth="1"/>
    <col min="3" max="3" width="18.5703125" bestFit="1" customWidth="1"/>
    <col min="7" max="7" width="23" bestFit="1" customWidth="1"/>
    <col min="8" max="8" width="14" bestFit="1" customWidth="1"/>
    <col min="9" max="9" width="34.42578125" bestFit="1" customWidth="1"/>
    <col min="10" max="10" width="34.7109375" bestFit="1" customWidth="1"/>
    <col min="11" max="12" width="34.7109375" customWidth="1"/>
    <col min="13" max="13" width="17.28515625" bestFit="1" customWidth="1"/>
    <col min="14" max="14" width="17.28515625" customWidth="1"/>
    <col min="15" max="15" width="20.28515625" customWidth="1"/>
    <col min="16" max="16" width="23.5703125" customWidth="1"/>
    <col min="17" max="17" width="31.7109375" customWidth="1"/>
    <col min="18" max="18" width="26.7109375" bestFit="1" customWidth="1"/>
    <col min="19" max="19" width="38.28515625" bestFit="1" customWidth="1"/>
  </cols>
  <sheetData>
    <row r="1" spans="1:19" x14ac:dyDescent="0.25">
      <c r="B1" t="s">
        <v>0</v>
      </c>
      <c r="C1" t="s">
        <v>1</v>
      </c>
    </row>
    <row r="2" spans="1:19" x14ac:dyDescent="0.25">
      <c r="A2">
        <v>1</v>
      </c>
      <c r="B2" s="1">
        <v>42736</v>
      </c>
      <c r="C2">
        <v>25</v>
      </c>
      <c r="H2" t="s">
        <v>2</v>
      </c>
      <c r="I2">
        <f>MAX(C2:C101)</f>
        <v>45</v>
      </c>
    </row>
    <row r="3" spans="1:19" x14ac:dyDescent="0.25">
      <c r="A3">
        <v>2</v>
      </c>
      <c r="B3" s="1">
        <v>42737</v>
      </c>
      <c r="C3">
        <v>26</v>
      </c>
      <c r="H3" t="s">
        <v>3</v>
      </c>
      <c r="I3">
        <f>MIN(C2:C101)</f>
        <v>25</v>
      </c>
    </row>
    <row r="4" spans="1:19" x14ac:dyDescent="0.25">
      <c r="A4">
        <v>3</v>
      </c>
      <c r="B4" s="1">
        <v>42738</v>
      </c>
      <c r="C4">
        <v>26</v>
      </c>
      <c r="H4" t="s">
        <v>4</v>
      </c>
      <c r="I4">
        <f>A101</f>
        <v>100</v>
      </c>
    </row>
    <row r="5" spans="1:19" x14ac:dyDescent="0.25">
      <c r="A5">
        <v>4</v>
      </c>
      <c r="B5" s="1">
        <v>42739</v>
      </c>
      <c r="C5">
        <v>35</v>
      </c>
      <c r="H5" t="s">
        <v>11</v>
      </c>
      <c r="I5">
        <f>(I2-I3)+1</f>
        <v>21</v>
      </c>
    </row>
    <row r="6" spans="1:19" x14ac:dyDescent="0.25">
      <c r="A6">
        <v>5</v>
      </c>
      <c r="B6" s="1">
        <v>42740</v>
      </c>
      <c r="C6">
        <v>27</v>
      </c>
      <c r="H6" t="s">
        <v>9</v>
      </c>
      <c r="I6">
        <f>1+3.32*LOG10(I4)</f>
        <v>7.64</v>
      </c>
    </row>
    <row r="7" spans="1:19" x14ac:dyDescent="0.25">
      <c r="A7">
        <v>6</v>
      </c>
      <c r="B7" s="1">
        <v>42741</v>
      </c>
      <c r="C7">
        <v>29</v>
      </c>
      <c r="H7" t="s">
        <v>10</v>
      </c>
    </row>
    <row r="8" spans="1:19" x14ac:dyDescent="0.25">
      <c r="A8">
        <v>7</v>
      </c>
      <c r="B8" s="1">
        <v>42742</v>
      </c>
      <c r="C8">
        <v>25</v>
      </c>
      <c r="H8" t="s">
        <v>5</v>
      </c>
      <c r="I8">
        <f>I5/7</f>
        <v>3</v>
      </c>
      <c r="J8" t="s">
        <v>13</v>
      </c>
    </row>
    <row r="9" spans="1:19" x14ac:dyDescent="0.25">
      <c r="A9">
        <v>8</v>
      </c>
      <c r="B9" s="1">
        <v>42743</v>
      </c>
      <c r="C9">
        <v>30</v>
      </c>
      <c r="H9" t="s">
        <v>12</v>
      </c>
    </row>
    <row r="10" spans="1:19" x14ac:dyDescent="0.25">
      <c r="A10">
        <v>9</v>
      </c>
      <c r="B10" s="1">
        <v>42744</v>
      </c>
      <c r="C10">
        <v>33</v>
      </c>
      <c r="H10" t="s">
        <v>5</v>
      </c>
      <c r="I10">
        <f>I5/8</f>
        <v>2.625</v>
      </c>
    </row>
    <row r="11" spans="1:19" x14ac:dyDescent="0.25">
      <c r="A11">
        <v>10</v>
      </c>
      <c r="B11" s="1">
        <v>42745</v>
      </c>
      <c r="C11">
        <v>25</v>
      </c>
    </row>
    <row r="12" spans="1:19" x14ac:dyDescent="0.25">
      <c r="A12">
        <v>11</v>
      </c>
      <c r="B12" s="1">
        <v>42746</v>
      </c>
      <c r="C12">
        <v>33</v>
      </c>
      <c r="H12" t="s">
        <v>6</v>
      </c>
    </row>
    <row r="13" spans="1:19" x14ac:dyDescent="0.25">
      <c r="A13">
        <v>12</v>
      </c>
      <c r="B13" s="1">
        <v>42747</v>
      </c>
      <c r="C13">
        <v>35</v>
      </c>
      <c r="H13">
        <f>7*I8-I5</f>
        <v>0</v>
      </c>
      <c r="I13" t="s">
        <v>14</v>
      </c>
    </row>
    <row r="14" spans="1:19" x14ac:dyDescent="0.25">
      <c r="A14">
        <v>13</v>
      </c>
      <c r="B14" s="1">
        <v>42748</v>
      </c>
      <c r="C14">
        <v>28</v>
      </c>
    </row>
    <row r="15" spans="1:19" x14ac:dyDescent="0.25">
      <c r="A15">
        <v>14</v>
      </c>
      <c r="B15" s="1">
        <v>42749</v>
      </c>
      <c r="C15">
        <v>31</v>
      </c>
      <c r="H15" t="s">
        <v>7</v>
      </c>
      <c r="I15" t="s">
        <v>16</v>
      </c>
      <c r="J15" t="s">
        <v>17</v>
      </c>
      <c r="K15" t="s">
        <v>23</v>
      </c>
      <c r="L15" t="s">
        <v>21</v>
      </c>
      <c r="M15" t="s">
        <v>15</v>
      </c>
      <c r="N15" t="s">
        <v>24</v>
      </c>
      <c r="O15" t="s">
        <v>18</v>
      </c>
      <c r="P15" t="s">
        <v>19</v>
      </c>
      <c r="Q15" t="s">
        <v>20</v>
      </c>
      <c r="R15" t="s">
        <v>31</v>
      </c>
      <c r="S15" t="s">
        <v>39</v>
      </c>
    </row>
    <row r="16" spans="1:19" x14ac:dyDescent="0.25">
      <c r="A16">
        <v>15</v>
      </c>
      <c r="B16" s="1">
        <v>42750</v>
      </c>
      <c r="C16">
        <v>26</v>
      </c>
      <c r="H16">
        <v>1</v>
      </c>
      <c r="I16">
        <v>25</v>
      </c>
      <c r="J16">
        <v>27</v>
      </c>
      <c r="K16">
        <f>I16+(J16-I16)/2</f>
        <v>26</v>
      </c>
      <c r="L16" t="s">
        <v>22</v>
      </c>
      <c r="M16">
        <f>COUNTIF(C2:C101,"&lt;=27")</f>
        <v>20</v>
      </c>
      <c r="N16">
        <f t="shared" ref="N16:N22" si="0">K16*M16</f>
        <v>520</v>
      </c>
      <c r="O16">
        <f>M16/$M$23</f>
        <v>0.2</v>
      </c>
      <c r="P16">
        <f>M16</f>
        <v>20</v>
      </c>
      <c r="Q16">
        <f>O16</f>
        <v>0.2</v>
      </c>
      <c r="R16" s="4">
        <f t="shared" ref="R16:R22" si="1">(K16-$K$28)^2</f>
        <v>27.700831024930753</v>
      </c>
      <c r="S16">
        <f>R16*M16</f>
        <v>554.01662049861511</v>
      </c>
    </row>
    <row r="17" spans="1:19" x14ac:dyDescent="0.25">
      <c r="A17">
        <v>16</v>
      </c>
      <c r="B17" s="1">
        <v>42751</v>
      </c>
      <c r="C17">
        <v>34</v>
      </c>
      <c r="H17">
        <v>2</v>
      </c>
      <c r="I17">
        <v>27</v>
      </c>
      <c r="J17">
        <f>I17+3</f>
        <v>30</v>
      </c>
      <c r="K17">
        <f t="shared" ref="K17:K22" si="2">I17+(J17-I17)/2</f>
        <v>28.5</v>
      </c>
      <c r="L17" t="s">
        <v>42</v>
      </c>
      <c r="M17">
        <f>COUNTIFS(C2:C101,"&gt;27",C2:C101,"&lt;=30")</f>
        <v>22</v>
      </c>
      <c r="N17">
        <f t="shared" si="0"/>
        <v>627</v>
      </c>
      <c r="O17">
        <f t="shared" ref="O17:O22" si="3">M17/$M$23</f>
        <v>0.22</v>
      </c>
      <c r="P17">
        <f>P16+M17</f>
        <v>42</v>
      </c>
      <c r="Q17">
        <f>Q16+O17</f>
        <v>0.42000000000000004</v>
      </c>
      <c r="R17" s="4">
        <f t="shared" si="1"/>
        <v>7.6350415512465393</v>
      </c>
      <c r="S17">
        <f t="shared" ref="S17:S22" si="4">R17*M17</f>
        <v>167.97091412742387</v>
      </c>
    </row>
    <row r="18" spans="1:19" x14ac:dyDescent="0.25">
      <c r="A18">
        <v>17</v>
      </c>
      <c r="B18" s="1">
        <v>42752</v>
      </c>
      <c r="C18">
        <v>35</v>
      </c>
      <c r="H18">
        <v>3</v>
      </c>
      <c r="I18">
        <v>30</v>
      </c>
      <c r="J18">
        <f t="shared" ref="J18:J22" si="5">I18+3</f>
        <v>33</v>
      </c>
      <c r="K18">
        <f t="shared" si="2"/>
        <v>31.5</v>
      </c>
      <c r="L18" t="s">
        <v>43</v>
      </c>
      <c r="M18">
        <f>COUNTIFS(C2:C101,"&gt;30",C2:C101,"&lt;=33")</f>
        <v>19</v>
      </c>
      <c r="N18">
        <f t="shared" si="0"/>
        <v>598.5</v>
      </c>
      <c r="O18">
        <f t="shared" si="3"/>
        <v>0.19</v>
      </c>
      <c r="P18">
        <f t="shared" ref="P18:P22" si="6">P17+M18</f>
        <v>61</v>
      </c>
      <c r="Q18">
        <f t="shared" ref="Q18:Q22" si="7">Q17+O18</f>
        <v>0.6100000000000001</v>
      </c>
      <c r="R18" s="4">
        <f t="shared" si="1"/>
        <v>5.609418282548459E-2</v>
      </c>
      <c r="S18">
        <f t="shared" si="4"/>
        <v>1.0657894736842073</v>
      </c>
    </row>
    <row r="19" spans="1:19" x14ac:dyDescent="0.25">
      <c r="A19">
        <v>18</v>
      </c>
      <c r="B19" s="1">
        <v>42753</v>
      </c>
      <c r="C19">
        <v>27</v>
      </c>
      <c r="H19">
        <v>4</v>
      </c>
      <c r="I19">
        <v>33</v>
      </c>
      <c r="J19">
        <f t="shared" si="5"/>
        <v>36</v>
      </c>
      <c r="K19">
        <f t="shared" si="2"/>
        <v>34.5</v>
      </c>
      <c r="L19" t="s">
        <v>44</v>
      </c>
      <c r="M19">
        <f>COUNTIFS(C2:C101,"&gt;33",C2:C101,"&lt;=36")</f>
        <v>21</v>
      </c>
      <c r="N19">
        <f t="shared" si="0"/>
        <v>724.5</v>
      </c>
      <c r="O19">
        <f t="shared" si="3"/>
        <v>0.21</v>
      </c>
      <c r="P19">
        <f t="shared" si="6"/>
        <v>82</v>
      </c>
      <c r="Q19">
        <f t="shared" si="7"/>
        <v>0.82000000000000006</v>
      </c>
      <c r="R19" s="4">
        <f t="shared" si="1"/>
        <v>10.47714681440443</v>
      </c>
      <c r="S19">
        <f t="shared" si="4"/>
        <v>220.02008310249303</v>
      </c>
    </row>
    <row r="20" spans="1:19" x14ac:dyDescent="0.25">
      <c r="A20">
        <v>19</v>
      </c>
      <c r="B20" s="1">
        <v>42754</v>
      </c>
      <c r="C20">
        <v>30</v>
      </c>
      <c r="H20">
        <v>5</v>
      </c>
      <c r="I20">
        <v>36</v>
      </c>
      <c r="J20">
        <f t="shared" si="5"/>
        <v>39</v>
      </c>
      <c r="K20">
        <f t="shared" si="2"/>
        <v>37.5</v>
      </c>
      <c r="L20" t="s">
        <v>45</v>
      </c>
      <c r="M20">
        <f>COUNTIFS(C2:C101,"&gt;36",C2:C101,"&lt;=39")</f>
        <v>6</v>
      </c>
      <c r="N20">
        <f t="shared" si="0"/>
        <v>225</v>
      </c>
      <c r="O20">
        <f t="shared" si="3"/>
        <v>0.06</v>
      </c>
      <c r="P20">
        <f t="shared" si="6"/>
        <v>88</v>
      </c>
      <c r="Q20">
        <f t="shared" si="7"/>
        <v>0.88000000000000012</v>
      </c>
      <c r="R20" s="4">
        <f t="shared" si="1"/>
        <v>38.898199445983373</v>
      </c>
      <c r="S20">
        <f t="shared" si="4"/>
        <v>233.38919667590022</v>
      </c>
    </row>
    <row r="21" spans="1:19" x14ac:dyDescent="0.25">
      <c r="A21">
        <v>20</v>
      </c>
      <c r="B21" s="1">
        <v>42755</v>
      </c>
      <c r="C21">
        <v>35</v>
      </c>
      <c r="H21">
        <v>6</v>
      </c>
      <c r="I21">
        <v>39</v>
      </c>
      <c r="J21">
        <f t="shared" si="5"/>
        <v>42</v>
      </c>
      <c r="K21">
        <f t="shared" si="2"/>
        <v>40.5</v>
      </c>
      <c r="L21" t="s">
        <v>46</v>
      </c>
      <c r="M21">
        <v>5</v>
      </c>
      <c r="N21">
        <f t="shared" si="0"/>
        <v>202.5</v>
      </c>
      <c r="O21">
        <f t="shared" si="3"/>
        <v>0.05</v>
      </c>
      <c r="P21">
        <f t="shared" si="6"/>
        <v>93</v>
      </c>
      <c r="Q21">
        <f t="shared" si="7"/>
        <v>0.93000000000000016</v>
      </c>
      <c r="R21" s="4">
        <f t="shared" si="1"/>
        <v>85.319252077562325</v>
      </c>
      <c r="S21">
        <f t="shared" si="4"/>
        <v>426.59626038781164</v>
      </c>
    </row>
    <row r="22" spans="1:19" x14ac:dyDescent="0.25">
      <c r="A22">
        <v>21</v>
      </c>
      <c r="B22" s="1">
        <v>42756</v>
      </c>
      <c r="C22">
        <v>25</v>
      </c>
      <c r="H22">
        <v>7</v>
      </c>
      <c r="I22">
        <v>42</v>
      </c>
      <c r="J22">
        <f t="shared" si="5"/>
        <v>45</v>
      </c>
      <c r="K22">
        <f t="shared" si="2"/>
        <v>43.5</v>
      </c>
      <c r="L22" t="s">
        <v>47</v>
      </c>
      <c r="M22">
        <v>7</v>
      </c>
      <c r="N22">
        <f t="shared" si="0"/>
        <v>304.5</v>
      </c>
      <c r="O22">
        <f t="shared" si="3"/>
        <v>7.0000000000000007E-2</v>
      </c>
      <c r="P22">
        <f t="shared" si="6"/>
        <v>100</v>
      </c>
      <c r="Q22">
        <f t="shared" si="7"/>
        <v>1.0000000000000002</v>
      </c>
      <c r="R22" s="4">
        <f t="shared" si="1"/>
        <v>149.74030470914127</v>
      </c>
      <c r="S22">
        <f t="shared" si="4"/>
        <v>1048.1821329639888</v>
      </c>
    </row>
    <row r="23" spans="1:19" x14ac:dyDescent="0.25">
      <c r="A23">
        <v>22</v>
      </c>
      <c r="B23" s="1">
        <v>42757</v>
      </c>
      <c r="C23">
        <v>31</v>
      </c>
      <c r="H23" t="s">
        <v>8</v>
      </c>
      <c r="M23">
        <f>SUM(M16:M22)</f>
        <v>100</v>
      </c>
      <c r="N23">
        <f>SUM(N16:N22)</f>
        <v>3202</v>
      </c>
      <c r="S23">
        <f>SUM(S16:S22)</f>
        <v>2651.240997229917</v>
      </c>
    </row>
    <row r="24" spans="1:19" x14ac:dyDescent="0.25">
      <c r="A24">
        <v>23</v>
      </c>
      <c r="B24" s="1">
        <v>42758</v>
      </c>
      <c r="C24">
        <v>31</v>
      </c>
    </row>
    <row r="25" spans="1:19" x14ac:dyDescent="0.25">
      <c r="A25">
        <v>24</v>
      </c>
      <c r="B25" s="1">
        <v>42759</v>
      </c>
      <c r="C25">
        <v>27</v>
      </c>
    </row>
    <row r="26" spans="1:19" x14ac:dyDescent="0.25">
      <c r="A26">
        <v>25</v>
      </c>
      <c r="B26" s="1">
        <v>42760</v>
      </c>
      <c r="C26">
        <v>38</v>
      </c>
      <c r="J26" t="s">
        <v>25</v>
      </c>
      <c r="K26">
        <f>N23/M23</f>
        <v>32.020000000000003</v>
      </c>
    </row>
    <row r="27" spans="1:19" x14ac:dyDescent="0.25">
      <c r="A27">
        <v>26</v>
      </c>
      <c r="B27" s="1">
        <v>42761</v>
      </c>
      <c r="C27">
        <v>30</v>
      </c>
      <c r="J27" t="s">
        <v>26</v>
      </c>
      <c r="K27">
        <v>35</v>
      </c>
    </row>
    <row r="28" spans="1:19" x14ac:dyDescent="0.25">
      <c r="A28">
        <v>27</v>
      </c>
      <c r="B28" s="1">
        <v>42762</v>
      </c>
      <c r="C28">
        <v>27</v>
      </c>
      <c r="J28" t="s">
        <v>29</v>
      </c>
      <c r="K28" s="3">
        <f>I18+((50-P17)/M18)*3</f>
        <v>31.263157894736842</v>
      </c>
    </row>
    <row r="29" spans="1:19" x14ac:dyDescent="0.25">
      <c r="A29">
        <v>28</v>
      </c>
      <c r="B29" s="1">
        <v>42763</v>
      </c>
      <c r="C29">
        <v>32</v>
      </c>
      <c r="J29" t="s">
        <v>30</v>
      </c>
      <c r="K29">
        <f>(100+1)/2</f>
        <v>50.5</v>
      </c>
    </row>
    <row r="30" spans="1:19" x14ac:dyDescent="0.25">
      <c r="A30">
        <v>29</v>
      </c>
      <c r="B30" s="1">
        <v>42764</v>
      </c>
      <c r="C30">
        <v>29</v>
      </c>
      <c r="J30" t="s">
        <v>40</v>
      </c>
      <c r="K30">
        <f>S23/100</f>
        <v>26.512409972299171</v>
      </c>
    </row>
    <row r="31" spans="1:19" x14ac:dyDescent="0.25">
      <c r="A31">
        <v>30</v>
      </c>
      <c r="B31" s="1">
        <v>42765</v>
      </c>
      <c r="C31">
        <v>25</v>
      </c>
      <c r="J31" t="s">
        <v>41</v>
      </c>
      <c r="K31">
        <f>SQRT(K30)</f>
        <v>5.1490202924730424</v>
      </c>
    </row>
    <row r="32" spans="1:19" x14ac:dyDescent="0.25">
      <c r="A32">
        <v>31</v>
      </c>
      <c r="B32" s="1">
        <v>42766</v>
      </c>
      <c r="C32">
        <v>31</v>
      </c>
      <c r="G32" t="s">
        <v>27</v>
      </c>
      <c r="H32" t="s">
        <v>28</v>
      </c>
    </row>
    <row r="33" spans="1:19" x14ac:dyDescent="0.25">
      <c r="A33">
        <v>32</v>
      </c>
      <c r="B33" s="1">
        <v>42767</v>
      </c>
      <c r="C33">
        <v>34</v>
      </c>
      <c r="G33">
        <v>25</v>
      </c>
      <c r="H33">
        <f>COUNTIF($C$2:$C$101,"=25")</f>
        <v>5</v>
      </c>
      <c r="I33" s="64" t="s">
        <v>32</v>
      </c>
      <c r="J33">
        <f>SUM(H33:H35)</f>
        <v>20</v>
      </c>
    </row>
    <row r="34" spans="1:19" x14ac:dyDescent="0.25">
      <c r="A34">
        <v>33</v>
      </c>
      <c r="B34" s="1">
        <v>42768</v>
      </c>
      <c r="C34">
        <v>28</v>
      </c>
      <c r="G34">
        <v>26</v>
      </c>
      <c r="H34">
        <f>COUNTIF($C$2:$C$101,"=26")</f>
        <v>5</v>
      </c>
      <c r="I34" s="64"/>
    </row>
    <row r="35" spans="1:19" x14ac:dyDescent="0.25">
      <c r="A35">
        <v>34</v>
      </c>
      <c r="B35" s="1">
        <v>42769</v>
      </c>
      <c r="C35">
        <v>37</v>
      </c>
      <c r="G35">
        <v>27</v>
      </c>
      <c r="H35">
        <f>COUNTIF($C$2:$C$101,"=27")</f>
        <v>10</v>
      </c>
      <c r="I35" s="64"/>
      <c r="M35" t="s">
        <v>48</v>
      </c>
      <c r="N35" t="s">
        <v>49</v>
      </c>
      <c r="O35" t="s">
        <v>7</v>
      </c>
      <c r="P35" t="s">
        <v>50</v>
      </c>
      <c r="Q35" t="s">
        <v>51</v>
      </c>
      <c r="R35" t="s">
        <v>52</v>
      </c>
      <c r="S35" t="s">
        <v>53</v>
      </c>
    </row>
    <row r="36" spans="1:19" x14ac:dyDescent="0.25">
      <c r="A36">
        <v>35</v>
      </c>
      <c r="B36" s="1">
        <v>42770</v>
      </c>
      <c r="C36">
        <v>30</v>
      </c>
      <c r="G36">
        <v>28</v>
      </c>
      <c r="H36">
        <f>COUNTIF($C$2:$C$101,"=28")</f>
        <v>8</v>
      </c>
      <c r="I36" s="64" t="s">
        <v>33</v>
      </c>
      <c r="J36">
        <f>SUM(H36:H38)</f>
        <v>22</v>
      </c>
      <c r="M36">
        <v>1</v>
      </c>
      <c r="N36">
        <v>25</v>
      </c>
      <c r="O36">
        <v>2</v>
      </c>
      <c r="P36">
        <f>I17</f>
        <v>27</v>
      </c>
      <c r="Q36">
        <f>P16</f>
        <v>20</v>
      </c>
      <c r="R36">
        <f>M17</f>
        <v>22</v>
      </c>
      <c r="S36" s="2">
        <f>P36+((N36-Q36)/R36)*3</f>
        <v>27.681818181818183</v>
      </c>
    </row>
    <row r="37" spans="1:19" x14ac:dyDescent="0.25">
      <c r="A37">
        <v>36</v>
      </c>
      <c r="B37" s="1">
        <v>42771</v>
      </c>
      <c r="C37">
        <v>26</v>
      </c>
      <c r="G37">
        <v>29</v>
      </c>
      <c r="H37">
        <f>COUNTIF($C$2:$C$101,"=29")</f>
        <v>9</v>
      </c>
      <c r="I37" s="64"/>
      <c r="M37">
        <v>2</v>
      </c>
      <c r="N37">
        <v>50</v>
      </c>
      <c r="O37">
        <v>3</v>
      </c>
      <c r="P37">
        <f t="shared" ref="P37:P38" si="8">I18</f>
        <v>30</v>
      </c>
      <c r="Q37">
        <f>P17</f>
        <v>42</v>
      </c>
      <c r="R37">
        <f t="shared" ref="R37:R38" si="9">M18</f>
        <v>19</v>
      </c>
      <c r="S37" s="2">
        <f>P37+((N37-Q37)/R37)*3</f>
        <v>31.263157894736842</v>
      </c>
    </row>
    <row r="38" spans="1:19" x14ac:dyDescent="0.25">
      <c r="A38">
        <v>37</v>
      </c>
      <c r="B38" s="1">
        <v>42772</v>
      </c>
      <c r="C38">
        <v>31</v>
      </c>
      <c r="G38">
        <v>30</v>
      </c>
      <c r="H38">
        <f>COUNTIF($C$2:$C$101,"=30")</f>
        <v>5</v>
      </c>
      <c r="I38" s="64"/>
      <c r="M38">
        <v>3</v>
      </c>
      <c r="N38">
        <v>75</v>
      </c>
      <c r="O38">
        <v>4</v>
      </c>
      <c r="P38">
        <f t="shared" si="8"/>
        <v>33</v>
      </c>
      <c r="Q38">
        <f>P18</f>
        <v>61</v>
      </c>
      <c r="R38">
        <f t="shared" si="9"/>
        <v>21</v>
      </c>
      <c r="S38" s="2">
        <f t="shared" ref="S38" si="10">P38+((N38-Q38)/R38)*3</f>
        <v>35</v>
      </c>
    </row>
    <row r="39" spans="1:19" x14ac:dyDescent="0.25">
      <c r="A39">
        <v>38</v>
      </c>
      <c r="B39" s="1">
        <v>42773</v>
      </c>
      <c r="C39">
        <v>35</v>
      </c>
      <c r="G39">
        <v>31</v>
      </c>
      <c r="H39">
        <f>COUNTIF($C$2:$C$101,"=31")</f>
        <v>8</v>
      </c>
      <c r="I39" s="64" t="s">
        <v>34</v>
      </c>
      <c r="J39">
        <f>SUM(H39:H41)</f>
        <v>19</v>
      </c>
    </row>
    <row r="40" spans="1:19" x14ac:dyDescent="0.25">
      <c r="A40">
        <v>39</v>
      </c>
      <c r="B40" s="1">
        <v>42774</v>
      </c>
      <c r="C40">
        <v>36</v>
      </c>
      <c r="G40">
        <v>32</v>
      </c>
      <c r="H40">
        <f>COUNTIF($C$2:$C$101,"=32")</f>
        <v>6</v>
      </c>
      <c r="I40" s="64"/>
    </row>
    <row r="41" spans="1:19" x14ac:dyDescent="0.25">
      <c r="A41">
        <v>40</v>
      </c>
      <c r="B41" s="1">
        <v>42775</v>
      </c>
      <c r="C41">
        <v>33</v>
      </c>
      <c r="G41">
        <v>33</v>
      </c>
      <c r="H41">
        <f>COUNTIF($C$2:$C$101,"=33")</f>
        <v>5</v>
      </c>
      <c r="I41" s="64"/>
    </row>
    <row r="42" spans="1:19" x14ac:dyDescent="0.25">
      <c r="A42">
        <v>41</v>
      </c>
      <c r="B42" s="1">
        <v>42776</v>
      </c>
      <c r="C42">
        <v>35</v>
      </c>
      <c r="G42">
        <v>34</v>
      </c>
      <c r="H42">
        <f>COUNTIF($C$2:$C$101,"=34")</f>
        <v>7</v>
      </c>
      <c r="I42" s="64" t="s">
        <v>35</v>
      </c>
      <c r="J42">
        <f>SUM(H42:H44)</f>
        <v>21</v>
      </c>
    </row>
    <row r="43" spans="1:19" x14ac:dyDescent="0.25">
      <c r="A43">
        <v>42</v>
      </c>
      <c r="B43" s="1">
        <v>42777</v>
      </c>
      <c r="C43">
        <v>41</v>
      </c>
      <c r="G43">
        <v>35</v>
      </c>
      <c r="H43">
        <f>COUNTIF($C$2:$C$101,"=35")</f>
        <v>11</v>
      </c>
      <c r="I43" s="64"/>
    </row>
    <row r="44" spans="1:19" x14ac:dyDescent="0.25">
      <c r="A44">
        <v>43</v>
      </c>
      <c r="B44" s="1">
        <v>42778</v>
      </c>
      <c r="C44">
        <v>44</v>
      </c>
      <c r="G44">
        <v>36</v>
      </c>
      <c r="H44">
        <f>COUNTIF($C$2:$C$101,"=36")</f>
        <v>3</v>
      </c>
      <c r="I44" s="64"/>
    </row>
    <row r="45" spans="1:19" x14ac:dyDescent="0.25">
      <c r="A45">
        <v>44</v>
      </c>
      <c r="B45" s="1">
        <v>42779</v>
      </c>
      <c r="C45">
        <v>27</v>
      </c>
      <c r="G45">
        <v>37</v>
      </c>
      <c r="H45">
        <f>COUNTIF($C$2:$C$101,"=37")</f>
        <v>2</v>
      </c>
      <c r="I45" s="64" t="s">
        <v>36</v>
      </c>
      <c r="J45">
        <f>SUM(H45:H47)</f>
        <v>6</v>
      </c>
    </row>
    <row r="46" spans="1:19" x14ac:dyDescent="0.25">
      <c r="A46">
        <v>45</v>
      </c>
      <c r="B46" s="1">
        <v>42780</v>
      </c>
      <c r="C46">
        <v>32</v>
      </c>
      <c r="G46">
        <v>38</v>
      </c>
      <c r="H46">
        <f>COUNTIF($C$2:$C$101,"=38")</f>
        <v>3</v>
      </c>
      <c r="I46" s="64"/>
    </row>
    <row r="47" spans="1:19" x14ac:dyDescent="0.25">
      <c r="A47">
        <v>46</v>
      </c>
      <c r="B47" s="1">
        <v>42781</v>
      </c>
      <c r="C47">
        <v>34</v>
      </c>
      <c r="G47">
        <v>39</v>
      </c>
      <c r="H47">
        <f>COUNTIF($C$2:$C$101,"=39")</f>
        <v>1</v>
      </c>
      <c r="I47" s="64"/>
      <c r="M47" t="s">
        <v>54</v>
      </c>
      <c r="N47" t="s">
        <v>49</v>
      </c>
      <c r="O47" t="s">
        <v>7</v>
      </c>
      <c r="P47" t="s">
        <v>55</v>
      </c>
      <c r="Q47" t="s">
        <v>56</v>
      </c>
      <c r="R47" t="s">
        <v>52</v>
      </c>
    </row>
    <row r="48" spans="1:19" x14ac:dyDescent="0.25">
      <c r="A48">
        <v>47</v>
      </c>
      <c r="B48" s="1">
        <v>42782</v>
      </c>
      <c r="C48">
        <v>35</v>
      </c>
      <c r="G48">
        <v>40</v>
      </c>
      <c r="H48">
        <f>COUNTIF($C$2:$C$101,"=40")</f>
        <v>1</v>
      </c>
      <c r="I48" s="64" t="s">
        <v>37</v>
      </c>
      <c r="J48">
        <f>SUM(H48:H50)</f>
        <v>5</v>
      </c>
      <c r="M48">
        <v>1</v>
      </c>
      <c r="N48">
        <v>10</v>
      </c>
      <c r="O48">
        <v>1</v>
      </c>
      <c r="P48">
        <f>I16</f>
        <v>25</v>
      </c>
      <c r="Q48">
        <v>0</v>
      </c>
      <c r="R48">
        <f>M16</f>
        <v>20</v>
      </c>
      <c r="S48" s="2">
        <f>P48+((N48-Q48)/R48)*3</f>
        <v>26.5</v>
      </c>
    </row>
    <row r="49" spans="1:19" x14ac:dyDescent="0.25">
      <c r="A49">
        <v>48</v>
      </c>
      <c r="B49" s="1">
        <v>42783</v>
      </c>
      <c r="C49">
        <v>28</v>
      </c>
      <c r="G49">
        <v>41</v>
      </c>
      <c r="H49">
        <f>COUNTIF($C$2:$C$101,"=41")</f>
        <v>2</v>
      </c>
      <c r="I49" s="64"/>
      <c r="M49">
        <v>2</v>
      </c>
      <c r="N49">
        <v>20</v>
      </c>
      <c r="O49">
        <v>1</v>
      </c>
      <c r="P49">
        <f>P48</f>
        <v>25</v>
      </c>
      <c r="Q49">
        <v>0</v>
      </c>
      <c r="R49">
        <f>R48</f>
        <v>20</v>
      </c>
      <c r="S49" s="2">
        <f t="shared" ref="S49:S56" si="11">P49+((N49-Q49)/R49)*3</f>
        <v>28</v>
      </c>
    </row>
    <row r="50" spans="1:19" x14ac:dyDescent="0.25">
      <c r="A50">
        <v>49</v>
      </c>
      <c r="B50" s="1">
        <v>42784</v>
      </c>
      <c r="C50">
        <v>42</v>
      </c>
      <c r="G50">
        <v>42</v>
      </c>
      <c r="H50">
        <f>COUNTIF($C$2:$C$101,"=42")</f>
        <v>2</v>
      </c>
      <c r="I50" s="64"/>
      <c r="M50">
        <v>3</v>
      </c>
      <c r="N50">
        <v>30</v>
      </c>
      <c r="O50">
        <v>2</v>
      </c>
      <c r="P50">
        <f>I17</f>
        <v>27</v>
      </c>
      <c r="Q50">
        <f>P16</f>
        <v>20</v>
      </c>
      <c r="R50">
        <f>M17</f>
        <v>22</v>
      </c>
      <c r="S50" s="2">
        <f t="shared" si="11"/>
        <v>28.363636363636363</v>
      </c>
    </row>
    <row r="51" spans="1:19" x14ac:dyDescent="0.25">
      <c r="A51">
        <v>50</v>
      </c>
      <c r="B51" s="1">
        <v>42785</v>
      </c>
      <c r="C51">
        <v>29</v>
      </c>
      <c r="G51">
        <v>43</v>
      </c>
      <c r="H51">
        <f>COUNTIF($C$2:$C$101,"=43")</f>
        <v>2</v>
      </c>
      <c r="I51" s="64" t="s">
        <v>38</v>
      </c>
      <c r="J51">
        <f>SUM(H51:H53)</f>
        <v>7</v>
      </c>
      <c r="M51">
        <v>4</v>
      </c>
      <c r="N51">
        <v>40</v>
      </c>
      <c r="O51">
        <v>2</v>
      </c>
      <c r="P51">
        <f>P50</f>
        <v>27</v>
      </c>
      <c r="Q51">
        <f>Q50</f>
        <v>20</v>
      </c>
      <c r="R51">
        <f>R50</f>
        <v>22</v>
      </c>
      <c r="S51" s="2">
        <f t="shared" si="11"/>
        <v>29.727272727272727</v>
      </c>
    </row>
    <row r="52" spans="1:19" x14ac:dyDescent="0.25">
      <c r="A52">
        <v>51</v>
      </c>
      <c r="B52" s="1">
        <v>42786</v>
      </c>
      <c r="C52">
        <v>45</v>
      </c>
      <c r="G52">
        <v>44</v>
      </c>
      <c r="H52">
        <f>COUNTIF($C$2:$C$101,"=44")</f>
        <v>2</v>
      </c>
      <c r="I52" s="64"/>
      <c r="M52">
        <v>5</v>
      </c>
      <c r="N52">
        <v>50</v>
      </c>
      <c r="O52">
        <v>3</v>
      </c>
      <c r="P52">
        <f>I18</f>
        <v>30</v>
      </c>
      <c r="Q52">
        <f>P17</f>
        <v>42</v>
      </c>
      <c r="R52">
        <f>M18</f>
        <v>19</v>
      </c>
      <c r="S52" s="2">
        <f t="shared" si="11"/>
        <v>31.263157894736842</v>
      </c>
    </row>
    <row r="53" spans="1:19" x14ac:dyDescent="0.25">
      <c r="A53">
        <v>52</v>
      </c>
      <c r="B53" s="1">
        <v>42787</v>
      </c>
      <c r="C53">
        <v>35</v>
      </c>
      <c r="G53">
        <v>45</v>
      </c>
      <c r="H53">
        <f>COUNTIF($C$2:$C$101,"=45")</f>
        <v>3</v>
      </c>
      <c r="I53" s="64"/>
      <c r="M53">
        <v>6</v>
      </c>
      <c r="N53">
        <v>60</v>
      </c>
      <c r="O53">
        <v>3</v>
      </c>
      <c r="P53">
        <f>P52</f>
        <v>30</v>
      </c>
      <c r="Q53">
        <f>Q52</f>
        <v>42</v>
      </c>
      <c r="R53">
        <f>R52</f>
        <v>19</v>
      </c>
      <c r="S53" s="2">
        <f t="shared" si="11"/>
        <v>32.842105263157897</v>
      </c>
    </row>
    <row r="54" spans="1:19" x14ac:dyDescent="0.25">
      <c r="A54">
        <v>53</v>
      </c>
      <c r="B54" s="1">
        <v>42788</v>
      </c>
      <c r="C54">
        <v>41</v>
      </c>
      <c r="G54" t="s">
        <v>8</v>
      </c>
      <c r="H54">
        <f>SUM(H33:H53)</f>
        <v>100</v>
      </c>
      <c r="J54">
        <f>SUM(J33:J53)</f>
        <v>100</v>
      </c>
      <c r="M54">
        <v>7</v>
      </c>
      <c r="N54">
        <v>70</v>
      </c>
      <c r="O54">
        <v>4</v>
      </c>
      <c r="P54">
        <f>I19</f>
        <v>33</v>
      </c>
      <c r="Q54">
        <f>P18</f>
        <v>61</v>
      </c>
      <c r="R54">
        <f>M19</f>
        <v>21</v>
      </c>
      <c r="S54" s="2">
        <f t="shared" si="11"/>
        <v>34.285714285714285</v>
      </c>
    </row>
    <row r="55" spans="1:19" x14ac:dyDescent="0.25">
      <c r="A55">
        <v>54</v>
      </c>
      <c r="B55" s="1">
        <v>42789</v>
      </c>
      <c r="C55">
        <v>26</v>
      </c>
      <c r="M55">
        <v>8</v>
      </c>
      <c r="N55">
        <v>80</v>
      </c>
      <c r="O55">
        <v>4</v>
      </c>
      <c r="P55">
        <f>P54</f>
        <v>33</v>
      </c>
      <c r="Q55">
        <f>Q54</f>
        <v>61</v>
      </c>
      <c r="R55">
        <f>R54</f>
        <v>21</v>
      </c>
      <c r="S55" s="2">
        <f t="shared" si="11"/>
        <v>35.714285714285715</v>
      </c>
    </row>
    <row r="56" spans="1:19" x14ac:dyDescent="0.25">
      <c r="A56">
        <v>55</v>
      </c>
      <c r="B56" s="1">
        <v>42790</v>
      </c>
      <c r="C56">
        <v>29</v>
      </c>
      <c r="M56">
        <v>9</v>
      </c>
      <c r="N56">
        <v>90</v>
      </c>
      <c r="O56">
        <v>6</v>
      </c>
      <c r="P56">
        <f>I21</f>
        <v>39</v>
      </c>
      <c r="Q56">
        <v>88</v>
      </c>
      <c r="R56">
        <f>M21</f>
        <v>5</v>
      </c>
      <c r="S56" s="2">
        <f t="shared" si="11"/>
        <v>40.200000000000003</v>
      </c>
    </row>
    <row r="57" spans="1:19" x14ac:dyDescent="0.25">
      <c r="A57">
        <v>56</v>
      </c>
      <c r="B57" s="1">
        <v>42791</v>
      </c>
      <c r="C57">
        <v>45</v>
      </c>
    </row>
    <row r="58" spans="1:19" x14ac:dyDescent="0.25">
      <c r="A58">
        <v>57</v>
      </c>
      <c r="B58" s="1">
        <v>42792</v>
      </c>
      <c r="C58">
        <v>31</v>
      </c>
    </row>
    <row r="59" spans="1:19" x14ac:dyDescent="0.25">
      <c r="A59">
        <v>58</v>
      </c>
      <c r="B59" s="1">
        <v>42793</v>
      </c>
      <c r="C59">
        <v>29</v>
      </c>
    </row>
    <row r="60" spans="1:19" x14ac:dyDescent="0.25">
      <c r="A60">
        <v>59</v>
      </c>
      <c r="B60" s="1">
        <v>42794</v>
      </c>
      <c r="C60">
        <v>42</v>
      </c>
    </row>
    <row r="61" spans="1:19" x14ac:dyDescent="0.25">
      <c r="A61">
        <v>60</v>
      </c>
      <c r="B61" s="1">
        <v>42795</v>
      </c>
      <c r="C61">
        <v>30</v>
      </c>
    </row>
    <row r="62" spans="1:19" x14ac:dyDescent="0.25">
      <c r="A62">
        <v>61</v>
      </c>
      <c r="B62" s="1">
        <v>42796</v>
      </c>
      <c r="C62">
        <v>34</v>
      </c>
    </row>
    <row r="63" spans="1:19" x14ac:dyDescent="0.25">
      <c r="A63">
        <v>62</v>
      </c>
      <c r="B63" s="1">
        <v>42797</v>
      </c>
      <c r="C63">
        <v>27</v>
      </c>
    </row>
    <row r="64" spans="1:19" x14ac:dyDescent="0.25">
      <c r="A64">
        <v>63</v>
      </c>
      <c r="B64" s="1">
        <v>42798</v>
      </c>
      <c r="C64">
        <v>32</v>
      </c>
    </row>
    <row r="65" spans="1:3" x14ac:dyDescent="0.25">
      <c r="A65">
        <v>64</v>
      </c>
      <c r="B65" s="1">
        <v>42799</v>
      </c>
      <c r="C65">
        <v>29</v>
      </c>
    </row>
    <row r="66" spans="1:3" x14ac:dyDescent="0.25">
      <c r="A66">
        <v>65</v>
      </c>
      <c r="B66" s="1">
        <v>42800</v>
      </c>
      <c r="C66">
        <v>28</v>
      </c>
    </row>
    <row r="67" spans="1:3" x14ac:dyDescent="0.25">
      <c r="A67">
        <v>66</v>
      </c>
      <c r="B67" s="1">
        <v>42801</v>
      </c>
      <c r="C67">
        <v>43</v>
      </c>
    </row>
    <row r="68" spans="1:3" x14ac:dyDescent="0.25">
      <c r="A68">
        <v>67</v>
      </c>
      <c r="B68" s="1">
        <v>42802</v>
      </c>
      <c r="C68">
        <v>32</v>
      </c>
    </row>
    <row r="69" spans="1:3" x14ac:dyDescent="0.25">
      <c r="A69">
        <v>68</v>
      </c>
      <c r="B69" s="1">
        <v>42803</v>
      </c>
      <c r="C69">
        <v>28</v>
      </c>
    </row>
    <row r="70" spans="1:3" x14ac:dyDescent="0.25">
      <c r="A70">
        <v>69</v>
      </c>
      <c r="B70" s="1">
        <v>42804</v>
      </c>
      <c r="C70">
        <v>33</v>
      </c>
    </row>
    <row r="71" spans="1:3" x14ac:dyDescent="0.25">
      <c r="A71">
        <v>70</v>
      </c>
      <c r="B71" s="1">
        <v>42805</v>
      </c>
      <c r="C71">
        <v>40</v>
      </c>
    </row>
    <row r="72" spans="1:3" x14ac:dyDescent="0.25">
      <c r="A72">
        <v>71</v>
      </c>
      <c r="B72" s="1">
        <v>42806</v>
      </c>
      <c r="C72">
        <v>28</v>
      </c>
    </row>
    <row r="73" spans="1:3" x14ac:dyDescent="0.25">
      <c r="A73">
        <v>72</v>
      </c>
      <c r="B73" s="1">
        <v>42807</v>
      </c>
      <c r="C73">
        <v>35</v>
      </c>
    </row>
    <row r="74" spans="1:3" x14ac:dyDescent="0.25">
      <c r="A74">
        <v>73</v>
      </c>
      <c r="B74" s="1">
        <v>42808</v>
      </c>
      <c r="C74">
        <v>38</v>
      </c>
    </row>
    <row r="75" spans="1:3" x14ac:dyDescent="0.25">
      <c r="A75">
        <v>74</v>
      </c>
      <c r="B75" s="1">
        <v>42809</v>
      </c>
      <c r="C75">
        <v>39</v>
      </c>
    </row>
    <row r="76" spans="1:3" x14ac:dyDescent="0.25">
      <c r="A76">
        <v>75</v>
      </c>
      <c r="B76" s="1">
        <v>42810</v>
      </c>
      <c r="C76">
        <v>32</v>
      </c>
    </row>
    <row r="77" spans="1:3" x14ac:dyDescent="0.25">
      <c r="A77">
        <v>76</v>
      </c>
      <c r="B77" s="1">
        <v>42811</v>
      </c>
      <c r="C77">
        <v>37</v>
      </c>
    </row>
    <row r="78" spans="1:3" x14ac:dyDescent="0.25">
      <c r="A78">
        <v>77</v>
      </c>
      <c r="B78" s="1">
        <v>42812</v>
      </c>
      <c r="C78">
        <v>27</v>
      </c>
    </row>
    <row r="79" spans="1:3" x14ac:dyDescent="0.25">
      <c r="A79">
        <v>78</v>
      </c>
      <c r="B79" s="1">
        <v>42813</v>
      </c>
      <c r="C79">
        <v>36</v>
      </c>
    </row>
    <row r="80" spans="1:3" x14ac:dyDescent="0.25">
      <c r="A80">
        <v>79</v>
      </c>
      <c r="B80" s="1">
        <v>42814</v>
      </c>
      <c r="C80">
        <v>29</v>
      </c>
    </row>
    <row r="81" spans="1:3" x14ac:dyDescent="0.25">
      <c r="A81">
        <v>80</v>
      </c>
      <c r="B81" s="1">
        <v>42815</v>
      </c>
      <c r="C81">
        <v>44</v>
      </c>
    </row>
    <row r="82" spans="1:3" x14ac:dyDescent="0.25">
      <c r="A82">
        <v>81</v>
      </c>
      <c r="B82" s="1">
        <v>42816</v>
      </c>
      <c r="C82">
        <v>31</v>
      </c>
    </row>
    <row r="83" spans="1:3" x14ac:dyDescent="0.25">
      <c r="A83">
        <v>82</v>
      </c>
      <c r="B83" s="1">
        <v>42817</v>
      </c>
      <c r="C83">
        <v>45</v>
      </c>
    </row>
    <row r="84" spans="1:3" x14ac:dyDescent="0.25">
      <c r="A84">
        <v>83</v>
      </c>
      <c r="B84" s="1">
        <v>42818</v>
      </c>
      <c r="C84">
        <v>27</v>
      </c>
    </row>
    <row r="85" spans="1:3" x14ac:dyDescent="0.25">
      <c r="A85">
        <v>84</v>
      </c>
      <c r="B85" s="1">
        <v>42819</v>
      </c>
      <c r="C85">
        <v>29</v>
      </c>
    </row>
    <row r="86" spans="1:3" x14ac:dyDescent="0.25">
      <c r="A86">
        <v>85</v>
      </c>
      <c r="B86" s="1">
        <v>42820</v>
      </c>
      <c r="C86">
        <v>36</v>
      </c>
    </row>
    <row r="87" spans="1:3" x14ac:dyDescent="0.25">
      <c r="A87">
        <v>86</v>
      </c>
      <c r="B87" s="1">
        <v>42821</v>
      </c>
      <c r="C87">
        <v>35</v>
      </c>
    </row>
    <row r="88" spans="1:3" x14ac:dyDescent="0.25">
      <c r="A88">
        <v>87</v>
      </c>
      <c r="B88" s="1">
        <v>42822</v>
      </c>
      <c r="C88">
        <v>34</v>
      </c>
    </row>
    <row r="89" spans="1:3" x14ac:dyDescent="0.25">
      <c r="A89">
        <v>88</v>
      </c>
      <c r="B89" s="1">
        <v>42823</v>
      </c>
      <c r="C89">
        <v>38</v>
      </c>
    </row>
    <row r="90" spans="1:3" x14ac:dyDescent="0.25">
      <c r="A90">
        <v>89</v>
      </c>
      <c r="B90" s="1">
        <v>42824</v>
      </c>
      <c r="C90">
        <v>27</v>
      </c>
    </row>
    <row r="91" spans="1:3" x14ac:dyDescent="0.25">
      <c r="A91">
        <v>90</v>
      </c>
      <c r="B91" s="1">
        <v>42825</v>
      </c>
      <c r="C91">
        <v>34</v>
      </c>
    </row>
    <row r="92" spans="1:3" x14ac:dyDescent="0.25">
      <c r="A92">
        <v>91</v>
      </c>
      <c r="B92" s="1">
        <v>42826</v>
      </c>
      <c r="C92">
        <v>43</v>
      </c>
    </row>
    <row r="93" spans="1:3" x14ac:dyDescent="0.25">
      <c r="A93">
        <v>92</v>
      </c>
      <c r="B93" s="1">
        <v>42827</v>
      </c>
      <c r="C93">
        <v>28</v>
      </c>
    </row>
    <row r="94" spans="1:3" x14ac:dyDescent="0.25">
      <c r="A94">
        <v>93</v>
      </c>
      <c r="B94" s="1">
        <v>42828</v>
      </c>
      <c r="C94">
        <v>33</v>
      </c>
    </row>
    <row r="95" spans="1:3" x14ac:dyDescent="0.25">
      <c r="A95">
        <v>94</v>
      </c>
      <c r="B95" s="1">
        <v>42829</v>
      </c>
      <c r="C95">
        <v>34</v>
      </c>
    </row>
    <row r="96" spans="1:3" x14ac:dyDescent="0.25">
      <c r="A96">
        <v>95</v>
      </c>
      <c r="B96" s="1">
        <v>42830</v>
      </c>
      <c r="C96">
        <v>27</v>
      </c>
    </row>
    <row r="97" spans="1:3" x14ac:dyDescent="0.25">
      <c r="A97">
        <v>96</v>
      </c>
      <c r="B97" s="1">
        <v>42831</v>
      </c>
      <c r="C97">
        <v>29</v>
      </c>
    </row>
    <row r="98" spans="1:3" x14ac:dyDescent="0.25">
      <c r="A98">
        <v>97</v>
      </c>
      <c r="B98" s="1">
        <v>42832</v>
      </c>
      <c r="C98">
        <v>31</v>
      </c>
    </row>
    <row r="99" spans="1:3" x14ac:dyDescent="0.25">
      <c r="A99">
        <v>98</v>
      </c>
      <c r="B99" s="1">
        <v>42833</v>
      </c>
      <c r="C99">
        <v>35</v>
      </c>
    </row>
    <row r="100" spans="1:3" x14ac:dyDescent="0.25">
      <c r="A100">
        <v>99</v>
      </c>
      <c r="B100" s="1">
        <v>42834</v>
      </c>
      <c r="C100">
        <v>32</v>
      </c>
    </row>
    <row r="101" spans="1:3" x14ac:dyDescent="0.25">
      <c r="A101">
        <v>100</v>
      </c>
      <c r="B101" s="1">
        <v>42835</v>
      </c>
      <c r="C101">
        <v>28</v>
      </c>
    </row>
    <row r="102" spans="1:3" x14ac:dyDescent="0.25">
      <c r="B102" s="1"/>
    </row>
  </sheetData>
  <autoFilter ref="A1:C1"/>
  <mergeCells count="7">
    <mergeCell ref="I51:I53"/>
    <mergeCell ref="I33:I35"/>
    <mergeCell ref="I36:I38"/>
    <mergeCell ref="I39:I41"/>
    <mergeCell ref="I42:I44"/>
    <mergeCell ref="I45:I47"/>
    <mergeCell ref="I48:I50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Explicacion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Higuera</dc:creator>
  <cp:lastModifiedBy>GUILLERMO ABONDANO</cp:lastModifiedBy>
  <dcterms:created xsi:type="dcterms:W3CDTF">2018-07-06T03:38:59Z</dcterms:created>
  <dcterms:modified xsi:type="dcterms:W3CDTF">2018-07-30T18:17:38Z</dcterms:modified>
</cp:coreProperties>
</file>