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xr:revisionPtr revIDLastSave="0" documentId="8_{2AFD2BD4-C5B3-4EF2-BF40-9C14AAE28F6E}" xr6:coauthVersionLast="34" xr6:coauthVersionMax="34" xr10:uidLastSave="{00000000-0000-0000-0000-000000000000}"/>
  <bookViews>
    <workbookView xWindow="0" yWindow="0" windowWidth="16380" windowHeight="8190" activeTab="4" xr2:uid="{00000000-000D-0000-FFFF-FFFF00000000}"/>
  </bookViews>
  <sheets>
    <sheet name="Hoja1" sheetId="1" r:id="rId1"/>
    <sheet name="Hoja3" sheetId="2" r:id="rId2"/>
    <sheet name="Hoja4" sheetId="3" r:id="rId3"/>
    <sheet name="Hoja5" sheetId="4" r:id="rId4"/>
    <sheet name="Hoja8" sheetId="5" r:id="rId5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" i="5" l="1"/>
  <c r="B24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J8" i="5"/>
  <c r="K8" i="5" s="1"/>
  <c r="I8" i="5"/>
  <c r="E8" i="5"/>
  <c r="E9" i="5" s="1"/>
  <c r="D8" i="5"/>
  <c r="L7" i="4"/>
  <c r="I4" i="4"/>
  <c r="H4" i="4"/>
  <c r="G4" i="4"/>
  <c r="F4" i="4"/>
  <c r="E4" i="4"/>
  <c r="D4" i="4"/>
  <c r="C4" i="4"/>
  <c r="B4" i="4"/>
  <c r="B14" i="3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B5" i="3"/>
  <c r="B6" i="3" s="1"/>
  <c r="D62" i="2"/>
  <c r="B63" i="2" s="1"/>
  <c r="B65" i="2" s="1"/>
  <c r="B55" i="2"/>
  <c r="B57" i="2" s="1"/>
  <c r="D54" i="2"/>
  <c r="D46" i="2"/>
  <c r="B47" i="2" s="1"/>
  <c r="B49" i="2" s="1"/>
  <c r="B39" i="2"/>
  <c r="B41" i="2" s="1"/>
  <c r="D38" i="2"/>
  <c r="D30" i="2"/>
  <c r="B31" i="2" s="1"/>
  <c r="B33" i="2" s="1"/>
  <c r="B23" i="2"/>
  <c r="B25" i="2" s="1"/>
  <c r="B15" i="2"/>
  <c r="B17" i="2" s="1"/>
  <c r="D14" i="2"/>
  <c r="B8" i="2"/>
  <c r="B6" i="2"/>
  <c r="B7" i="1"/>
  <c r="B9" i="1" s="1"/>
  <c r="B11" i="1" s="1"/>
  <c r="B5" i="1"/>
  <c r="E3" i="1"/>
  <c r="F3" i="1" s="1"/>
  <c r="D4" i="1" s="1"/>
  <c r="E4" i="1" l="1"/>
  <c r="F4" i="1" s="1"/>
  <c r="D5" i="1" s="1"/>
  <c r="I8" i="3"/>
  <c r="I7" i="3"/>
  <c r="C8" i="3"/>
  <c r="C7" i="3"/>
  <c r="E8" i="3"/>
  <c r="E7" i="3"/>
  <c r="G8" i="3"/>
  <c r="G7" i="3"/>
  <c r="B8" i="3"/>
  <c r="B10" i="3" s="1"/>
  <c r="E15" i="3" s="1"/>
  <c r="B7" i="3"/>
  <c r="B12" i="3"/>
  <c r="A17" i="3" s="1"/>
  <c r="D8" i="3"/>
  <c r="D7" i="3"/>
  <c r="F8" i="3"/>
  <c r="F7" i="3"/>
  <c r="H8" i="3"/>
  <c r="H7" i="3"/>
  <c r="H9" i="5"/>
  <c r="I9" i="5" s="1"/>
  <c r="J9" i="5" s="1"/>
  <c r="K9" i="5" s="1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B25" i="5" s="1"/>
  <c r="B26" i="5" s="1"/>
  <c r="B27" i="5" s="1"/>
  <c r="H10" i="5" l="1"/>
  <c r="I10" i="5" s="1"/>
  <c r="J10" i="5" s="1"/>
  <c r="K10" i="5" s="1"/>
  <c r="E5" i="1"/>
  <c r="F5" i="1"/>
  <c r="D6" i="1" s="1"/>
  <c r="H25" i="4"/>
  <c r="H23" i="4"/>
  <c r="H22" i="4"/>
  <c r="H26" i="4"/>
  <c r="H19" i="4"/>
  <c r="H13" i="4"/>
  <c r="H11" i="4"/>
  <c r="H10" i="4"/>
  <c r="H9" i="4"/>
  <c r="H18" i="4"/>
  <c r="H16" i="4"/>
  <c r="H14" i="4"/>
  <c r="H24" i="4"/>
  <c r="H21" i="4"/>
  <c r="H20" i="4"/>
  <c r="H17" i="4"/>
  <c r="H15" i="4"/>
  <c r="H12" i="4"/>
  <c r="F13" i="4"/>
  <c r="F11" i="4"/>
  <c r="F10" i="4"/>
  <c r="F17" i="4"/>
  <c r="F15" i="4"/>
  <c r="F12" i="4"/>
  <c r="F9" i="4"/>
  <c r="F18" i="4"/>
  <c r="F16" i="4"/>
  <c r="F14" i="4"/>
  <c r="D31" i="4"/>
  <c r="J31" i="4" s="1"/>
  <c r="D32" i="4"/>
  <c r="J32" i="4" s="1"/>
  <c r="D30" i="4"/>
  <c r="J30" i="4" s="1"/>
  <c r="D26" i="4"/>
  <c r="D24" i="4"/>
  <c r="D23" i="4"/>
  <c r="D22" i="4"/>
  <c r="D28" i="4"/>
  <c r="D25" i="4"/>
  <c r="D19" i="4"/>
  <c r="D18" i="4"/>
  <c r="D17" i="4"/>
  <c r="D16" i="4"/>
  <c r="D15" i="4"/>
  <c r="D14" i="4"/>
  <c r="D12" i="4"/>
  <c r="D11" i="4"/>
  <c r="D10" i="4"/>
  <c r="D27" i="4"/>
  <c r="D21" i="4"/>
  <c r="D20" i="4"/>
  <c r="D9" i="4"/>
  <c r="D29" i="4"/>
  <c r="J29" i="4" s="1"/>
  <c r="D13" i="4"/>
  <c r="B20" i="4"/>
  <c r="B14" i="4"/>
  <c r="B12" i="4"/>
  <c r="B11" i="4"/>
  <c r="B10" i="4"/>
  <c r="B18" i="4"/>
  <c r="B16" i="4"/>
  <c r="B13" i="4"/>
  <c r="B9" i="4"/>
  <c r="B19" i="4"/>
  <c r="B17" i="4"/>
  <c r="B15" i="4"/>
  <c r="G21" i="4"/>
  <c r="G20" i="4"/>
  <c r="G18" i="4"/>
  <c r="G17" i="4"/>
  <c r="G16" i="4"/>
  <c r="G15" i="4"/>
  <c r="G14" i="4"/>
  <c r="G12" i="4"/>
  <c r="G19" i="4"/>
  <c r="G13" i="4"/>
  <c r="G23" i="4"/>
  <c r="G22" i="4"/>
  <c r="G11" i="4"/>
  <c r="G10" i="4"/>
  <c r="G9" i="4"/>
  <c r="G33" i="4" s="1"/>
  <c r="E11" i="4"/>
  <c r="E10" i="4"/>
  <c r="E9" i="4"/>
  <c r="C13" i="4"/>
  <c r="C14" i="4"/>
  <c r="C12" i="4"/>
  <c r="C11" i="4"/>
  <c r="C10" i="4"/>
  <c r="C9" i="4"/>
  <c r="I28" i="4"/>
  <c r="I27" i="4"/>
  <c r="I26" i="4"/>
  <c r="I24" i="4"/>
  <c r="I23" i="4"/>
  <c r="I22" i="4"/>
  <c r="I21" i="4"/>
  <c r="I20" i="4"/>
  <c r="I18" i="4"/>
  <c r="I17" i="4"/>
  <c r="I16" i="4"/>
  <c r="I15" i="4"/>
  <c r="I14" i="4"/>
  <c r="I12" i="4"/>
  <c r="I11" i="4"/>
  <c r="I10" i="4"/>
  <c r="I9" i="4"/>
  <c r="I33" i="4" s="1"/>
  <c r="I25" i="4"/>
  <c r="I19" i="4"/>
  <c r="I13" i="4"/>
  <c r="H11" i="5" l="1"/>
  <c r="I11" i="5" s="1"/>
  <c r="J11" i="5" s="1"/>
  <c r="K11" i="5" s="1"/>
  <c r="C33" i="4"/>
  <c r="E33" i="4"/>
  <c r="J15" i="4"/>
  <c r="J19" i="4"/>
  <c r="J13" i="4"/>
  <c r="J18" i="4"/>
  <c r="J11" i="4"/>
  <c r="J14" i="4"/>
  <c r="D33" i="4"/>
  <c r="J21" i="4"/>
  <c r="J28" i="4"/>
  <c r="J23" i="4"/>
  <c r="J26" i="4"/>
  <c r="F6" i="1"/>
  <c r="D7" i="1" s="1"/>
  <c r="E6" i="1"/>
  <c r="J17" i="4"/>
  <c r="B33" i="4"/>
  <c r="J9" i="4"/>
  <c r="J16" i="4"/>
  <c r="J10" i="4"/>
  <c r="J12" i="4"/>
  <c r="J20" i="4"/>
  <c r="J27" i="4"/>
  <c r="J25" i="4"/>
  <c r="J22" i="4"/>
  <c r="J24" i="4"/>
  <c r="F33" i="4"/>
  <c r="H33" i="4"/>
  <c r="H12" i="5" l="1"/>
  <c r="I12" i="5" s="1"/>
  <c r="J12" i="5" s="1"/>
  <c r="K12" i="5" s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L9" i="4"/>
  <c r="E7" i="1"/>
  <c r="F7" i="1" s="1"/>
  <c r="D8" i="1" s="1"/>
  <c r="E8" i="1" l="1"/>
  <c r="F8" i="1"/>
  <c r="D9" i="1" s="1"/>
  <c r="H13" i="5"/>
  <c r="I13" i="5" s="1"/>
  <c r="J13" i="5" s="1"/>
  <c r="K13" i="5"/>
  <c r="L10" i="4"/>
  <c r="M9" i="4"/>
  <c r="H14" i="5" l="1"/>
  <c r="I14" i="5" s="1"/>
  <c r="J14" i="5" s="1"/>
  <c r="K14" i="5" s="1"/>
  <c r="E9" i="1"/>
  <c r="F9" i="1"/>
  <c r="D10" i="1" s="1"/>
  <c r="L11" i="4"/>
  <c r="M10" i="4"/>
  <c r="H15" i="5" l="1"/>
  <c r="I15" i="5" s="1"/>
  <c r="J15" i="5" s="1"/>
  <c r="K15" i="5"/>
  <c r="E10" i="1"/>
  <c r="F10" i="1" s="1"/>
  <c r="D11" i="1" s="1"/>
  <c r="M11" i="4"/>
  <c r="L12" i="4"/>
  <c r="E11" i="1" l="1"/>
  <c r="F11" i="1" s="1"/>
  <c r="D12" i="1" s="1"/>
  <c r="L13" i="4"/>
  <c r="M12" i="4"/>
  <c r="H16" i="5"/>
  <c r="I16" i="5" s="1"/>
  <c r="J16" i="5" s="1"/>
  <c r="K16" i="5" s="1"/>
  <c r="H17" i="5" l="1"/>
  <c r="I17" i="5" s="1"/>
  <c r="J17" i="5" s="1"/>
  <c r="K17" i="5" s="1"/>
  <c r="E12" i="1"/>
  <c r="F12" i="1" s="1"/>
  <c r="L14" i="4"/>
  <c r="M13" i="4"/>
  <c r="H18" i="5" l="1"/>
  <c r="I18" i="5" s="1"/>
  <c r="J18" i="5" s="1"/>
  <c r="K18" i="5" s="1"/>
  <c r="M14" i="4"/>
  <c r="L15" i="4"/>
  <c r="H19" i="5" l="1"/>
  <c r="I19" i="5" s="1"/>
  <c r="J19" i="5" s="1"/>
  <c r="K19" i="5" s="1"/>
  <c r="M15" i="4"/>
  <c r="L16" i="4"/>
  <c r="H20" i="5" l="1"/>
  <c r="I20" i="5" s="1"/>
  <c r="J20" i="5" s="1"/>
  <c r="K20" i="5" s="1"/>
  <c r="M16" i="4"/>
  <c r="L17" i="4"/>
  <c r="H21" i="5" l="1"/>
  <c r="I21" i="5" s="1"/>
  <c r="J21" i="5" s="1"/>
  <c r="K21" i="5" s="1"/>
  <c r="M17" i="4"/>
  <c r="L18" i="4"/>
  <c r="H22" i="5" l="1"/>
  <c r="I22" i="5" s="1"/>
  <c r="J22" i="5" s="1"/>
  <c r="K22" i="5" s="1"/>
  <c r="K23" i="5" s="1"/>
  <c r="K25" i="5" s="1"/>
  <c r="K26" i="5" s="1"/>
  <c r="L19" i="4"/>
  <c r="M18" i="4"/>
  <c r="L20" i="4" l="1"/>
  <c r="M19" i="4"/>
  <c r="L21" i="4" l="1"/>
  <c r="M20" i="4"/>
  <c r="L22" i="4" l="1"/>
  <c r="M21" i="4"/>
  <c r="L23" i="4" l="1"/>
  <c r="M22" i="4"/>
  <c r="M23" i="4" l="1"/>
  <c r="L24" i="4"/>
  <c r="L25" i="4" l="1"/>
  <c r="M24" i="4"/>
  <c r="L26" i="4" l="1"/>
  <c r="M25" i="4"/>
  <c r="M26" i="4" l="1"/>
  <c r="L27" i="4"/>
  <c r="M27" i="4" l="1"/>
  <c r="L28" i="4"/>
  <c r="L29" i="4" l="1"/>
  <c r="M28" i="4"/>
  <c r="M29" i="4" l="1"/>
  <c r="L30" i="4"/>
  <c r="L31" i="4" l="1"/>
  <c r="M30" i="4"/>
  <c r="L32" i="4" l="1"/>
  <c r="M32" i="4" s="1"/>
  <c r="M31" i="4"/>
</calcChain>
</file>

<file path=xl/sharedStrings.xml><?xml version="1.0" encoding="utf-8"?>
<sst xmlns="http://schemas.openxmlformats.org/spreadsheetml/2006/main" count="144" uniqueCount="51">
  <si>
    <t>Año</t>
  </si>
  <si>
    <t>Semestre</t>
  </si>
  <si>
    <t>Capital</t>
  </si>
  <si>
    <t>Interes</t>
  </si>
  <si>
    <t>Total</t>
  </si>
  <si>
    <t>Afiliado</t>
  </si>
  <si>
    <t>Acevedo Diego</t>
  </si>
  <si>
    <t>Tiempo (n)</t>
  </si>
  <si>
    <t>1 año</t>
  </si>
  <si>
    <t xml:space="preserve">Interes </t>
  </si>
  <si>
    <t>Annual</t>
  </si>
  <si>
    <t>Monto</t>
  </si>
  <si>
    <t>Ganancia</t>
  </si>
  <si>
    <t xml:space="preserve">Afiliado </t>
  </si>
  <si>
    <t>Buitrago Claudia</t>
  </si>
  <si>
    <t>6 meses</t>
  </si>
  <si>
    <t>Mensual</t>
  </si>
  <si>
    <t xml:space="preserve">Monto </t>
  </si>
  <si>
    <t>Casas Javier</t>
  </si>
  <si>
    <t>Tiempo</t>
  </si>
  <si>
    <t>2 años</t>
  </si>
  <si>
    <t>Gomez Esperanza</t>
  </si>
  <si>
    <t>3 meses</t>
  </si>
  <si>
    <t>Vega Jose Maria</t>
  </si>
  <si>
    <t>10 meses</t>
  </si>
  <si>
    <t>Tasa</t>
  </si>
  <si>
    <t>Tinjaca Nelson</t>
  </si>
  <si>
    <t>15 meses</t>
  </si>
  <si>
    <t>Zarate Julieth</t>
  </si>
  <si>
    <t>18 meses</t>
  </si>
  <si>
    <t>Zuluaga Tomas</t>
  </si>
  <si>
    <t>20 meses</t>
  </si>
  <si>
    <t>Cuota mensual</t>
  </si>
  <si>
    <t>Total Ganancias</t>
  </si>
  <si>
    <t>Total Recaudado</t>
  </si>
  <si>
    <t>Total Capital</t>
  </si>
  <si>
    <t>Tasa de interes</t>
  </si>
  <si>
    <t>Numero de meses</t>
  </si>
  <si>
    <t>Mes</t>
  </si>
  <si>
    <t>Recolectado</t>
  </si>
  <si>
    <t>Cuota</t>
  </si>
  <si>
    <t>Capital recolectado</t>
  </si>
  <si>
    <t>Asociado</t>
  </si>
  <si>
    <t>Interes (mensual)</t>
  </si>
  <si>
    <t>Meses</t>
  </si>
  <si>
    <t>Interes Simple</t>
  </si>
  <si>
    <t>Interes compuesto</t>
  </si>
  <si>
    <t>Ahorro previo</t>
  </si>
  <si>
    <t>Interes simple</t>
  </si>
  <si>
    <t>Total Interes simple</t>
  </si>
  <si>
    <t>Total interes compuesto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</si>
</sst>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\$* #,##0.00_-;&quot;-$&quot;* #,##0.00_-;_-\$* \-??_-;_-@_-"/>
    <numFmt numFmtId="165" formatCode="0.000%"/>
    <numFmt numFmtId="166" formatCode="0.0000%"/>
    <numFmt numFmtId="167" formatCode="_-\$* #.##000_-;&quot;-$&quot;* #.##000_-;_-\$* \-??_-;_-@_-"/>
    <numFmt numFmtId="169" formatCode="0.0%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Protection="0"/>
    <xf numFmtId="9" fontId="1" fillId="0" borderId="0" applyBorder="0" applyProtection="0"/>
  </cellStyleXfs>
  <cellXfs count="14">
    <xf numFmtId="0" fontId="0" fillId="0" borderId="0" xfId="0"/>
    <xf numFmtId="164" fontId="0" fillId="0" borderId="0" xfId="1" applyFont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 applyBorder="1" applyAlignment="1" applyProtection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2" applyFont="1" applyBorder="1" applyAlignment="1" applyProtection="1"/>
    <xf numFmtId="166" fontId="0" fillId="0" borderId="0" xfId="2" applyNumberFormat="1" applyFont="1" applyBorder="1" applyAlignment="1" applyProtection="1"/>
    <xf numFmtId="167" fontId="0" fillId="0" borderId="0" xfId="0" applyNumberFormat="1"/>
    <xf numFmtId="164" fontId="0" fillId="2" borderId="0" xfId="1" applyFont="1" applyFill="1" applyBorder="1" applyAlignment="1" applyProtection="1"/>
    <xf numFmtId="9" fontId="0" fillId="0" borderId="0" xfId="0" applyNumberFormat="1"/>
    <xf numFmtId="169" fontId="0" fillId="0" borderId="0" xfId="2" applyNumberFormat="1" applyFont="1" applyBorder="1" applyAlignment="1" applyProtection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Capital recolectado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Hoja5!$K$8</c:f>
              <c:strCache>
                <c:ptCount val="1"/>
                <c:pt idx="0">
                  <c:v>Capital recolectado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Hoja5!$A$9:$A$32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Hoja5!$K$9:$K$32</c:f>
              <c:numCache>
                <c:formatCode>_-\$* #,##0.00_-;"-$"* #,##0.00_-;_-\$* \-??_-;_-@_-</c:formatCode>
                <c:ptCount val="24"/>
                <c:pt idx="0">
                  <c:v>2793144.8454339351</c:v>
                </c:pt>
                <c:pt idx="1">
                  <c:v>5586289.6908678701</c:v>
                </c:pt>
                <c:pt idx="2">
                  <c:v>8379434.5363018047</c:v>
                </c:pt>
                <c:pt idx="3">
                  <c:v>10334654.307156265</c:v>
                </c:pt>
                <c:pt idx="4">
                  <c:v>12289874.078010725</c:v>
                </c:pt>
                <c:pt idx="5">
                  <c:v>14245093.848865185</c:v>
                </c:pt>
                <c:pt idx="6">
                  <c:v>15526279.926334986</c:v>
                </c:pt>
                <c:pt idx="7">
                  <c:v>16807466.003804788</c:v>
                </c:pt>
                <c:pt idx="8">
                  <c:v>18088652.081274588</c:v>
                </c:pt>
                <c:pt idx="9">
                  <c:v>19369838.158744387</c:v>
                </c:pt>
                <c:pt idx="10">
                  <c:v>20523713.570569765</c:v>
                </c:pt>
                <c:pt idx="11">
                  <c:v>21677588.982395142</c:v>
                </c:pt>
                <c:pt idx="12">
                  <c:v>22490723.329357196</c:v>
                </c:pt>
                <c:pt idx="13">
                  <c:v>23303857.676319249</c:v>
                </c:pt>
                <c:pt idx="14">
                  <c:v>24116992.023281302</c:v>
                </c:pt>
                <c:pt idx="15">
                  <c:v>24690293.36520553</c:v>
                </c:pt>
                <c:pt idx="16">
                  <c:v>25263594.707129758</c:v>
                </c:pt>
                <c:pt idx="17">
                  <c:v>25836896.049053986</c:v>
                </c:pt>
                <c:pt idx="18">
                  <c:v>26209235.302345272</c:v>
                </c:pt>
                <c:pt idx="19">
                  <c:v>26581574.555636559</c:v>
                </c:pt>
                <c:pt idx="20">
                  <c:v>26668652.910599701</c:v>
                </c:pt>
                <c:pt idx="21">
                  <c:v>26755731.265562844</c:v>
                </c:pt>
                <c:pt idx="22">
                  <c:v>26842809.620525986</c:v>
                </c:pt>
                <c:pt idx="23">
                  <c:v>26929887.975489128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8-43F1-A291-C4107238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433"/>
        <c:axId val="31614220"/>
      </c:scatterChart>
      <c:valAx>
        <c:axId val="341674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 sz="1000" b="0" strike="noStrike" spc="-1">
                    <a:solidFill>
                      <a:srgbClr val="595959"/>
                    </a:solidFill>
                    <a:latin typeface="Calibri"/>
                  </a:rPr>
                  <a:t>Mes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1614220"/>
        <c:crosses val="autoZero"/>
        <c:crossBetween val="midCat"/>
      </c:valAx>
      <c:valAx>
        <c:axId val="316142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 sz="1000" b="0" strike="noStrike" spc="-1">
                    <a:solidFill>
                      <a:srgbClr val="595959"/>
                    </a:solidFill>
                    <a:latin typeface="Calibri"/>
                  </a:rPr>
                  <a:t>Capital</a:t>
                </a:r>
              </a:p>
            </c:rich>
          </c:tx>
          <c:overlay val="0"/>
        </c:title>
        <c:numFmt formatCode="_(\$* #,##0.00_);_(\$* \(#,##0.00\);_(\$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41674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Interes simple vs Interes compuesto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Hoja8!$E$7</c:f>
              <c:strCache>
                <c:ptCount val="1"/>
                <c:pt idx="0">
                  <c:v>Total Interes simple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Hoja8!$A$8:$A$22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Hoja8!$E$8:$E$22</c:f>
              <c:numCache>
                <c:formatCode>_-\$* #,##0.00_-;"-$"* #,##0.00_-;_-\$* \-??_-;_-@_-</c:formatCode>
                <c:ptCount val="15"/>
                <c:pt idx="0">
                  <c:v>233000</c:v>
                </c:pt>
                <c:pt idx="1">
                  <c:v>489300</c:v>
                </c:pt>
                <c:pt idx="2">
                  <c:v>745600</c:v>
                </c:pt>
                <c:pt idx="3">
                  <c:v>1001900</c:v>
                </c:pt>
                <c:pt idx="4">
                  <c:v>1258200</c:v>
                </c:pt>
                <c:pt idx="5">
                  <c:v>1514500</c:v>
                </c:pt>
                <c:pt idx="6">
                  <c:v>1770800</c:v>
                </c:pt>
                <c:pt idx="7">
                  <c:v>2027100</c:v>
                </c:pt>
                <c:pt idx="8">
                  <c:v>2283400</c:v>
                </c:pt>
                <c:pt idx="9">
                  <c:v>2539700</c:v>
                </c:pt>
                <c:pt idx="10">
                  <c:v>2796000</c:v>
                </c:pt>
                <c:pt idx="11">
                  <c:v>3052300</c:v>
                </c:pt>
                <c:pt idx="12">
                  <c:v>3308600</c:v>
                </c:pt>
                <c:pt idx="13">
                  <c:v>3564900</c:v>
                </c:pt>
                <c:pt idx="14">
                  <c:v>3821200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C29-8621-45E82E9B6D8A}"/>
            </c:ext>
          </c:extLst>
        </c:ser>
        <c:ser>
          <c:idx val="1"/>
          <c:order val="1"/>
          <c:tx>
            <c:strRef>
              <c:f>Hoja8!$K$7</c:f>
              <c:strCache>
                <c:ptCount val="1"/>
                <c:pt idx="0">
                  <c:v>Total interes compuesto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Hoja8!$A$8:$A$22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Hoja8!$K$8:$K$22</c:f>
              <c:numCache>
                <c:formatCode>_-\$* #,##0.00_-;"-$"* #,##0.00_-;_-\$* \-??_-;_-@_-</c:formatCode>
                <c:ptCount val="15"/>
                <c:pt idx="0">
                  <c:v>256300</c:v>
                </c:pt>
                <c:pt idx="1">
                  <c:v>538230</c:v>
                </c:pt>
                <c:pt idx="2">
                  <c:v>848353</c:v>
                </c:pt>
                <c:pt idx="3">
                  <c:v>1189488.3</c:v>
                </c:pt>
                <c:pt idx="4">
                  <c:v>1564737.1300000001</c:v>
                </c:pt>
                <c:pt idx="5">
                  <c:v>1977510.8430000001</c:v>
                </c:pt>
                <c:pt idx="6">
                  <c:v>2431561.9273000001</c:v>
                </c:pt>
                <c:pt idx="7">
                  <c:v>2931018.1200299999</c:v>
                </c:pt>
                <c:pt idx="8">
                  <c:v>3480419.932033</c:v>
                </c:pt>
                <c:pt idx="9">
                  <c:v>4084761.9252363001</c:v>
                </c:pt>
                <c:pt idx="10">
                  <c:v>4749538.11775993</c:v>
                </c:pt>
                <c:pt idx="11">
                  <c:v>5480791.9295359226</c:v>
                </c:pt>
                <c:pt idx="12">
                  <c:v>6285171.1224895148</c:v>
                </c:pt>
                <c:pt idx="13">
                  <c:v>7169988.2347384663</c:v>
                </c:pt>
                <c:pt idx="14">
                  <c:v>8143287.0582123129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6-4C29-8621-45E82E9B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353676"/>
        <c:axId val="46760849"/>
      </c:lineChart>
      <c:catAx>
        <c:axId val="343536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46760849"/>
        <c:crosses val="autoZero"/>
        <c:auto val="1"/>
        <c:lblAlgn val="ctr"/>
        <c:lblOffset val="100"/>
        <c:noMultiLvlLbl val="1"/>
      </c:catAx>
      <c:valAx>
        <c:axId val="46760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.00_);_(\$* \(#,##0.00\);_(\$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43536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Capital Interes simple vs interes Compuesto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Hoja8!$E$7</c:f>
              <c:strCache>
                <c:ptCount val="1"/>
                <c:pt idx="0">
                  <c:v>Total Interes simple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Hoja8!$A$8:$A$22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Hoja8!$E$8:$E$22</c:f>
              <c:numCache>
                <c:formatCode>_-\$* #,##0.00_-;"-$"* #,##0.00_-;_-\$* \-??_-;_-@_-</c:formatCode>
                <c:ptCount val="15"/>
                <c:pt idx="0">
                  <c:v>233000</c:v>
                </c:pt>
                <c:pt idx="1">
                  <c:v>489300</c:v>
                </c:pt>
                <c:pt idx="2">
                  <c:v>745600</c:v>
                </c:pt>
                <c:pt idx="3">
                  <c:v>1001900</c:v>
                </c:pt>
                <c:pt idx="4">
                  <c:v>1258200</c:v>
                </c:pt>
                <c:pt idx="5">
                  <c:v>1514500</c:v>
                </c:pt>
                <c:pt idx="6">
                  <c:v>1770800</c:v>
                </c:pt>
                <c:pt idx="7">
                  <c:v>2027100</c:v>
                </c:pt>
                <c:pt idx="8">
                  <c:v>2283400</c:v>
                </c:pt>
                <c:pt idx="9">
                  <c:v>2539700</c:v>
                </c:pt>
                <c:pt idx="10">
                  <c:v>2796000</c:v>
                </c:pt>
                <c:pt idx="11">
                  <c:v>3052300</c:v>
                </c:pt>
                <c:pt idx="12">
                  <c:v>3308600</c:v>
                </c:pt>
                <c:pt idx="13">
                  <c:v>3564900</c:v>
                </c:pt>
                <c:pt idx="14">
                  <c:v>3821200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8-47EE-A346-F910A3B30B0C}"/>
            </c:ext>
          </c:extLst>
        </c:ser>
        <c:ser>
          <c:idx val="1"/>
          <c:order val="1"/>
          <c:tx>
            <c:strRef>
              <c:f>Hoja8!$K$7</c:f>
              <c:strCache>
                <c:ptCount val="1"/>
                <c:pt idx="0">
                  <c:v>Total interes compuesto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Hoja8!$A$8:$A$22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Hoja8!$K$8:$K$22</c:f>
              <c:numCache>
                <c:formatCode>_-\$* #,##0.00_-;"-$"* #,##0.00_-;_-\$* \-??_-;_-@_-</c:formatCode>
                <c:ptCount val="15"/>
                <c:pt idx="0">
                  <c:v>256300</c:v>
                </c:pt>
                <c:pt idx="1">
                  <c:v>538230</c:v>
                </c:pt>
                <c:pt idx="2">
                  <c:v>848353</c:v>
                </c:pt>
                <c:pt idx="3">
                  <c:v>1189488.3</c:v>
                </c:pt>
                <c:pt idx="4">
                  <c:v>1564737.1300000001</c:v>
                </c:pt>
                <c:pt idx="5">
                  <c:v>1977510.8430000001</c:v>
                </c:pt>
                <c:pt idx="6">
                  <c:v>2431561.9273000001</c:v>
                </c:pt>
                <c:pt idx="7">
                  <c:v>2931018.1200299999</c:v>
                </c:pt>
                <c:pt idx="8">
                  <c:v>3480419.932033</c:v>
                </c:pt>
                <c:pt idx="9">
                  <c:v>4084761.9252363001</c:v>
                </c:pt>
                <c:pt idx="10">
                  <c:v>4749538.11775993</c:v>
                </c:pt>
                <c:pt idx="11">
                  <c:v>5480791.9295359226</c:v>
                </c:pt>
                <c:pt idx="12">
                  <c:v>6285171.1224895148</c:v>
                </c:pt>
                <c:pt idx="13">
                  <c:v>7169988.2347384663</c:v>
                </c:pt>
                <c:pt idx="14">
                  <c:v>8143287.0582123129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8-47EE-A346-F910A3B3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994326"/>
        <c:axId val="17081312"/>
      </c:lineChart>
      <c:catAx>
        <c:axId val="35994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7081312"/>
        <c:crosses val="autoZero"/>
        <c:auto val="1"/>
        <c:lblAlgn val="ctr"/>
        <c:lblOffset val="100"/>
        <c:noMultiLvlLbl val="1"/>
      </c:catAx>
      <c:valAx>
        <c:axId val="17081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.00_);_(\$* \(#,##0.00\);_(\$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35994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14400</xdr:rowOff>
    </xdr:from>
    <xdr:to>
      <xdr:col>5</xdr:col>
      <xdr:colOff>542520</xdr:colOff>
      <xdr:row>48</xdr:row>
      <xdr:rowOff>90360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9360</xdr:colOff>
      <xdr:row>40</xdr:row>
      <xdr:rowOff>4680</xdr:rowOff>
    </xdr:from>
    <xdr:to>
      <xdr:col>9</xdr:col>
      <xdr:colOff>399600</xdr:colOff>
      <xdr:row>54</xdr:row>
      <xdr:rowOff>80640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385920</xdr:colOff>
      <xdr:row>24</xdr:row>
      <xdr:rowOff>4680</xdr:rowOff>
    </xdr:from>
    <xdr:to>
      <xdr:col>9</xdr:col>
      <xdr:colOff>871200</xdr:colOff>
      <xdr:row>38</xdr:row>
      <xdr:rowOff>80640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zoomScaleNormal="100" zoomScalePageLayoutView="60" workbookViewId="0"/>
  </sheetViews>
  <sheetFormatPr baseColWidth="10" defaultColWidth="9.140625" defaultRowHeight="15" x14ac:dyDescent="0.25"/>
  <cols>
    <col min="1" max="3" width="10.7109375" customWidth="1"/>
    <col min="4" max="4" width="15.140625" customWidth="1"/>
    <col min="5" max="5" width="14.5703125" customWidth="1"/>
    <col min="6" max="6" width="15.5703125" customWidth="1"/>
    <col min="7" max="1025" width="10.7109375" customWidth="1"/>
  </cols>
  <sheetData>
    <row r="2" spans="2:6" x14ac:dyDescent="0.25">
      <c r="B2" s="3" t="s">
        <v>0</v>
      </c>
      <c r="C2" s="3" t="s">
        <v>1</v>
      </c>
      <c r="D2" t="s">
        <v>2</v>
      </c>
      <c r="E2" t="s">
        <v>3</v>
      </c>
      <c r="F2" t="s">
        <v>4</v>
      </c>
    </row>
    <row r="3" spans="2:6" x14ac:dyDescent="0.25">
      <c r="B3" s="2">
        <v>1</v>
      </c>
      <c r="C3" s="3">
        <v>1</v>
      </c>
      <c r="D3" s="4">
        <v>10000000</v>
      </c>
      <c r="E3" s="4">
        <f t="shared" ref="E3:E12" si="0">D3*0.15*0.5</f>
        <v>750000</v>
      </c>
      <c r="F3" s="4">
        <f t="shared" ref="F3:F12" si="1">D3+E3</f>
        <v>10750000</v>
      </c>
    </row>
    <row r="4" spans="2:6" x14ac:dyDescent="0.25">
      <c r="B4" s="2"/>
      <c r="C4" s="3">
        <v>2</v>
      </c>
      <c r="D4" s="5">
        <f t="shared" ref="D4:D12" si="2">F3</f>
        <v>10750000</v>
      </c>
      <c r="E4" s="4">
        <f t="shared" si="0"/>
        <v>806250</v>
      </c>
      <c r="F4" s="4">
        <f t="shared" si="1"/>
        <v>11556250</v>
      </c>
    </row>
    <row r="5" spans="2:6" x14ac:dyDescent="0.25">
      <c r="B5" s="2">
        <f>B3+1</f>
        <v>2</v>
      </c>
      <c r="C5" s="3">
        <v>3</v>
      </c>
      <c r="D5" s="5">
        <f t="shared" si="2"/>
        <v>11556250</v>
      </c>
      <c r="E5" s="4">
        <f t="shared" si="0"/>
        <v>866718.75</v>
      </c>
      <c r="F5" s="4">
        <f t="shared" si="1"/>
        <v>12422968.75</v>
      </c>
    </row>
    <row r="6" spans="2:6" x14ac:dyDescent="0.25">
      <c r="B6" s="2"/>
      <c r="C6" s="3">
        <v>4</v>
      </c>
      <c r="D6" s="5">
        <f t="shared" si="2"/>
        <v>12422968.75</v>
      </c>
      <c r="E6" s="4">
        <f t="shared" si="0"/>
        <v>931722.65625</v>
      </c>
      <c r="F6" s="4">
        <f t="shared" si="1"/>
        <v>13354691.40625</v>
      </c>
    </row>
    <row r="7" spans="2:6" x14ac:dyDescent="0.25">
      <c r="B7" s="2">
        <f>B5+1</f>
        <v>3</v>
      </c>
      <c r="C7" s="3">
        <v>5</v>
      </c>
      <c r="D7" s="5">
        <f t="shared" si="2"/>
        <v>13354691.40625</v>
      </c>
      <c r="E7" s="4">
        <f t="shared" si="0"/>
        <v>1001601.85546875</v>
      </c>
      <c r="F7" s="4">
        <f t="shared" si="1"/>
        <v>14356293.26171875</v>
      </c>
    </row>
    <row r="8" spans="2:6" x14ac:dyDescent="0.25">
      <c r="B8" s="2"/>
      <c r="C8" s="3">
        <v>6</v>
      </c>
      <c r="D8" s="5">
        <f t="shared" si="2"/>
        <v>14356293.26171875</v>
      </c>
      <c r="E8" s="4">
        <f t="shared" si="0"/>
        <v>1076721.9946289063</v>
      </c>
      <c r="F8" s="4">
        <f t="shared" si="1"/>
        <v>15433015.256347656</v>
      </c>
    </row>
    <row r="9" spans="2:6" x14ac:dyDescent="0.25">
      <c r="B9" s="2">
        <f>B7+1</f>
        <v>4</v>
      </c>
      <c r="C9" s="3">
        <v>7</v>
      </c>
      <c r="D9" s="5">
        <f t="shared" si="2"/>
        <v>15433015.256347656</v>
      </c>
      <c r="E9" s="4">
        <f t="shared" si="0"/>
        <v>1157476.1442260742</v>
      </c>
      <c r="F9" s="4">
        <f t="shared" si="1"/>
        <v>16590491.40057373</v>
      </c>
    </row>
    <row r="10" spans="2:6" x14ac:dyDescent="0.25">
      <c r="B10" s="2"/>
      <c r="C10" s="3">
        <v>8</v>
      </c>
      <c r="D10" s="5">
        <f t="shared" si="2"/>
        <v>16590491.40057373</v>
      </c>
      <c r="E10" s="4">
        <f t="shared" si="0"/>
        <v>1244286.8550430296</v>
      </c>
      <c r="F10" s="4">
        <f t="shared" si="1"/>
        <v>17834778.255616762</v>
      </c>
    </row>
    <row r="11" spans="2:6" x14ac:dyDescent="0.25">
      <c r="B11" s="2">
        <f>B9+1</f>
        <v>5</v>
      </c>
      <c r="C11" s="3">
        <v>9</v>
      </c>
      <c r="D11" s="5">
        <f t="shared" si="2"/>
        <v>17834778.255616762</v>
      </c>
      <c r="E11" s="4">
        <f t="shared" si="0"/>
        <v>1337608.3691712571</v>
      </c>
      <c r="F11" s="4">
        <f t="shared" si="1"/>
        <v>19172386.62478802</v>
      </c>
    </row>
    <row r="12" spans="2:6" x14ac:dyDescent="0.25">
      <c r="B12" s="2"/>
      <c r="C12" s="3">
        <v>10</v>
      </c>
      <c r="D12" s="5">
        <f t="shared" si="2"/>
        <v>19172386.62478802</v>
      </c>
      <c r="E12" s="4">
        <f t="shared" si="0"/>
        <v>1437928.9968591013</v>
      </c>
      <c r="F12" s="4">
        <f t="shared" si="1"/>
        <v>20610315.62164712</v>
      </c>
    </row>
  </sheetData>
  <mergeCells count="5">
    <mergeCell ref="B3:B4"/>
    <mergeCell ref="B5:B6"/>
    <mergeCell ref="B7:B8"/>
    <mergeCell ref="B9:B10"/>
    <mergeCell ref="B11:B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5"/>
  <sheetViews>
    <sheetView zoomScaleNormal="100" zoomScalePageLayoutView="60" workbookViewId="0"/>
  </sheetViews>
  <sheetFormatPr baseColWidth="10" defaultColWidth="9.140625" defaultRowHeight="15" x14ac:dyDescent="0.25"/>
  <cols>
    <col min="1" max="1" width="10.7109375" customWidth="1"/>
    <col min="2" max="2" width="16.5703125" customWidth="1"/>
    <col min="3" max="1025" width="10.7109375" customWidth="1"/>
  </cols>
  <sheetData>
    <row r="2" spans="1:5" x14ac:dyDescent="0.25">
      <c r="A2" t="s">
        <v>5</v>
      </c>
      <c r="B2" t="s">
        <v>6</v>
      </c>
    </row>
    <row r="3" spans="1:5" x14ac:dyDescent="0.25">
      <c r="A3" t="s">
        <v>2</v>
      </c>
      <c r="B3" s="4">
        <v>4000000</v>
      </c>
    </row>
    <row r="4" spans="1:5" x14ac:dyDescent="0.25">
      <c r="A4" t="s">
        <v>7</v>
      </c>
      <c r="B4" s="4" t="s">
        <v>8</v>
      </c>
    </row>
    <row r="5" spans="1:5" x14ac:dyDescent="0.25">
      <c r="A5" t="s">
        <v>9</v>
      </c>
      <c r="B5" s="6">
        <v>2.1999999999999999E-2</v>
      </c>
      <c r="C5" t="s">
        <v>10</v>
      </c>
    </row>
    <row r="6" spans="1:5" x14ac:dyDescent="0.25">
      <c r="A6" t="s">
        <v>11</v>
      </c>
      <c r="B6" s="5">
        <f>B3*(1+B5)</f>
        <v>4088000</v>
      </c>
    </row>
    <row r="8" spans="1:5" x14ac:dyDescent="0.25">
      <c r="A8" t="s">
        <v>12</v>
      </c>
      <c r="B8" s="4">
        <f>B6-B3</f>
        <v>88000</v>
      </c>
    </row>
    <row r="11" spans="1:5" x14ac:dyDescent="0.25">
      <c r="A11" t="s">
        <v>13</v>
      </c>
      <c r="B11" t="s">
        <v>14</v>
      </c>
    </row>
    <row r="12" spans="1:5" x14ac:dyDescent="0.25">
      <c r="A12" t="s">
        <v>2</v>
      </c>
      <c r="B12" s="4">
        <v>4000000</v>
      </c>
    </row>
    <row r="13" spans="1:5" x14ac:dyDescent="0.25">
      <c r="A13" t="s">
        <v>7</v>
      </c>
      <c r="B13" s="4" t="s">
        <v>15</v>
      </c>
    </row>
    <row r="14" spans="1:5" x14ac:dyDescent="0.25">
      <c r="A14" t="s">
        <v>9</v>
      </c>
      <c r="B14" s="6">
        <v>2.1999999999999999E-2</v>
      </c>
      <c r="C14" t="s">
        <v>10</v>
      </c>
      <c r="D14">
        <f>B14/12</f>
        <v>1.8333333333333333E-3</v>
      </c>
      <c r="E14" t="s">
        <v>16</v>
      </c>
    </row>
    <row r="15" spans="1:5" x14ac:dyDescent="0.25">
      <c r="A15" t="s">
        <v>17</v>
      </c>
      <c r="B15" s="4">
        <f>B12*(1+D14)^6</f>
        <v>4044202.1603079522</v>
      </c>
    </row>
    <row r="17" spans="1:5" x14ac:dyDescent="0.25">
      <c r="A17" t="s">
        <v>12</v>
      </c>
      <c r="B17" s="4">
        <f>B15-B12</f>
        <v>44202.160307952203</v>
      </c>
    </row>
    <row r="19" spans="1:5" x14ac:dyDescent="0.25">
      <c r="A19" t="s">
        <v>5</v>
      </c>
      <c r="B19" t="s">
        <v>18</v>
      </c>
    </row>
    <row r="20" spans="1:5" x14ac:dyDescent="0.25">
      <c r="A20" t="s">
        <v>2</v>
      </c>
      <c r="B20" s="4">
        <v>2000000</v>
      </c>
    </row>
    <row r="21" spans="1:5" x14ac:dyDescent="0.25">
      <c r="A21" t="s">
        <v>19</v>
      </c>
      <c r="B21" s="4" t="s">
        <v>20</v>
      </c>
    </row>
    <row r="22" spans="1:5" x14ac:dyDescent="0.25">
      <c r="A22" t="s">
        <v>3</v>
      </c>
      <c r="B22" s="6">
        <v>2.1999999999999999E-2</v>
      </c>
      <c r="C22" t="s">
        <v>10</v>
      </c>
    </row>
    <row r="23" spans="1:5" x14ac:dyDescent="0.25">
      <c r="A23" t="s">
        <v>11</v>
      </c>
      <c r="B23" s="4">
        <f>B20*(1+B22)^2</f>
        <v>2088968</v>
      </c>
    </row>
    <row r="25" spans="1:5" x14ac:dyDescent="0.25">
      <c r="A25" t="s">
        <v>12</v>
      </c>
      <c r="B25" s="4">
        <f>B23-B20</f>
        <v>88968</v>
      </c>
    </row>
    <row r="27" spans="1:5" x14ac:dyDescent="0.25">
      <c r="A27" t="s">
        <v>5</v>
      </c>
      <c r="B27" t="s">
        <v>21</v>
      </c>
    </row>
    <row r="28" spans="1:5" x14ac:dyDescent="0.25">
      <c r="A28" t="s">
        <v>2</v>
      </c>
      <c r="B28" s="4">
        <v>2500000</v>
      </c>
    </row>
    <row r="29" spans="1:5" x14ac:dyDescent="0.25">
      <c r="A29" t="s">
        <v>19</v>
      </c>
      <c r="B29" s="4" t="s">
        <v>22</v>
      </c>
    </row>
    <row r="30" spans="1:5" x14ac:dyDescent="0.25">
      <c r="A30" t="s">
        <v>3</v>
      </c>
      <c r="B30" s="6">
        <v>2.1999999999999999E-2</v>
      </c>
      <c r="C30" t="s">
        <v>10</v>
      </c>
      <c r="D30">
        <f>B30/12</f>
        <v>1.8333333333333333E-3</v>
      </c>
      <c r="E30" t="s">
        <v>16</v>
      </c>
    </row>
    <row r="31" spans="1:5" x14ac:dyDescent="0.25">
      <c r="A31" t="s">
        <v>11</v>
      </c>
      <c r="B31" s="4">
        <f>B28*(1+D30)^3</f>
        <v>2513775.2237384263</v>
      </c>
    </row>
    <row r="33" spans="1:5" x14ac:dyDescent="0.25">
      <c r="A33" t="s">
        <v>12</v>
      </c>
      <c r="B33" s="4">
        <f>B31-B28</f>
        <v>13775.223738426343</v>
      </c>
    </row>
    <row r="35" spans="1:5" x14ac:dyDescent="0.25">
      <c r="A35" t="s">
        <v>5</v>
      </c>
      <c r="B35" t="s">
        <v>23</v>
      </c>
    </row>
    <row r="36" spans="1:5" x14ac:dyDescent="0.25">
      <c r="A36" t="s">
        <v>2</v>
      </c>
      <c r="B36" s="4">
        <v>1250000</v>
      </c>
    </row>
    <row r="37" spans="1:5" x14ac:dyDescent="0.25">
      <c r="A37" t="s">
        <v>19</v>
      </c>
      <c r="B37" t="s">
        <v>24</v>
      </c>
    </row>
    <row r="38" spans="1:5" x14ac:dyDescent="0.25">
      <c r="A38" t="s">
        <v>25</v>
      </c>
      <c r="B38" s="6">
        <v>2.1999999999999999E-2</v>
      </c>
      <c r="C38" t="s">
        <v>10</v>
      </c>
      <c r="D38">
        <f>B38/12</f>
        <v>1.8333333333333333E-3</v>
      </c>
      <c r="E38" t="s">
        <v>16</v>
      </c>
    </row>
    <row r="39" spans="1:5" x14ac:dyDescent="0.25">
      <c r="A39" t="s">
        <v>11</v>
      </c>
      <c r="B39" s="4">
        <f>B36*(1+D38)^10</f>
        <v>1273106.6564442373</v>
      </c>
    </row>
    <row r="41" spans="1:5" x14ac:dyDescent="0.25">
      <c r="A41" t="s">
        <v>12</v>
      </c>
      <c r="B41" s="4">
        <f>B39-B36</f>
        <v>23106.656444237335</v>
      </c>
    </row>
    <row r="43" spans="1:5" x14ac:dyDescent="0.25">
      <c r="A43" t="s">
        <v>13</v>
      </c>
      <c r="B43" t="s">
        <v>26</v>
      </c>
    </row>
    <row r="44" spans="1:5" x14ac:dyDescent="0.25">
      <c r="A44" t="s">
        <v>2</v>
      </c>
      <c r="B44" s="4">
        <v>3500000</v>
      </c>
    </row>
    <row r="45" spans="1:5" x14ac:dyDescent="0.25">
      <c r="A45" t="s">
        <v>19</v>
      </c>
      <c r="B45" t="s">
        <v>27</v>
      </c>
    </row>
    <row r="46" spans="1:5" x14ac:dyDescent="0.25">
      <c r="A46" t="s">
        <v>25</v>
      </c>
      <c r="B46" s="6">
        <v>2.1999999999999999E-2</v>
      </c>
      <c r="C46" t="s">
        <v>10</v>
      </c>
      <c r="D46">
        <f>B46/12</f>
        <v>1.8333333333333333E-3</v>
      </c>
      <c r="E46" t="s">
        <v>16</v>
      </c>
    </row>
    <row r="47" spans="1:5" x14ac:dyDescent="0.25">
      <c r="A47" t="s">
        <v>17</v>
      </c>
      <c r="B47" s="4">
        <f>B44*(1+D46)^15</f>
        <v>3597495.0755674127</v>
      </c>
    </row>
    <row r="49" spans="1:5" x14ac:dyDescent="0.25">
      <c r="A49" t="s">
        <v>12</v>
      </c>
      <c r="B49" s="4">
        <f>B47-B44</f>
        <v>97495.075567412656</v>
      </c>
    </row>
    <row r="51" spans="1:5" x14ac:dyDescent="0.25">
      <c r="A51" t="s">
        <v>5</v>
      </c>
      <c r="B51" t="s">
        <v>28</v>
      </c>
    </row>
    <row r="52" spans="1:5" x14ac:dyDescent="0.25">
      <c r="A52" t="s">
        <v>2</v>
      </c>
      <c r="B52" s="4">
        <v>3500000</v>
      </c>
    </row>
    <row r="53" spans="1:5" x14ac:dyDescent="0.25">
      <c r="A53" t="s">
        <v>19</v>
      </c>
      <c r="B53" t="s">
        <v>29</v>
      </c>
    </row>
    <row r="54" spans="1:5" x14ac:dyDescent="0.25">
      <c r="A54" t="s">
        <v>25</v>
      </c>
      <c r="B54" s="6">
        <v>2.1999999999999999E-2</v>
      </c>
      <c r="C54" t="s">
        <v>10</v>
      </c>
      <c r="D54">
        <f>B54/12</f>
        <v>1.8333333333333333E-3</v>
      </c>
      <c r="E54" t="s">
        <v>16</v>
      </c>
    </row>
    <row r="55" spans="1:5" x14ac:dyDescent="0.25">
      <c r="A55" t="s">
        <v>11</v>
      </c>
      <c r="B55" s="4">
        <f>B52*(1+D54)^18</f>
        <v>3617317.5953929438</v>
      </c>
    </row>
    <row r="57" spans="1:5" x14ac:dyDescent="0.25">
      <c r="A57" t="s">
        <v>12</v>
      </c>
      <c r="B57" s="4">
        <f>B55-B52</f>
        <v>117317.59539294383</v>
      </c>
    </row>
    <row r="59" spans="1:5" x14ac:dyDescent="0.25">
      <c r="A59" t="s">
        <v>5</v>
      </c>
      <c r="B59" t="s">
        <v>30</v>
      </c>
    </row>
    <row r="60" spans="1:5" x14ac:dyDescent="0.25">
      <c r="A60" t="s">
        <v>2</v>
      </c>
      <c r="B60" s="4">
        <v>5500000</v>
      </c>
    </row>
    <row r="61" spans="1:5" x14ac:dyDescent="0.25">
      <c r="A61" t="s">
        <v>19</v>
      </c>
      <c r="B61" t="s">
        <v>31</v>
      </c>
    </row>
    <row r="62" spans="1:5" x14ac:dyDescent="0.25">
      <c r="A62" t="s">
        <v>25</v>
      </c>
      <c r="B62" s="6">
        <v>2.1999999999999999E-2</v>
      </c>
      <c r="C62" t="s">
        <v>10</v>
      </c>
      <c r="D62">
        <f>B62/12</f>
        <v>1.8333333333333333E-3</v>
      </c>
      <c r="E62" t="s">
        <v>16</v>
      </c>
    </row>
    <row r="63" spans="1:5" x14ac:dyDescent="0.25">
      <c r="A63" t="s">
        <v>11</v>
      </c>
      <c r="B63">
        <f>B60*(1+D62)^20</f>
        <v>5705217.9665628392</v>
      </c>
    </row>
    <row r="65" spans="1:2" x14ac:dyDescent="0.25">
      <c r="A65" t="s">
        <v>12</v>
      </c>
      <c r="B65" s="4">
        <f>B63-B60</f>
        <v>205217.96656283922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7"/>
  <sheetViews>
    <sheetView zoomScaleNormal="100" zoomScalePageLayoutView="60" workbookViewId="0"/>
  </sheetViews>
  <sheetFormatPr baseColWidth="10" defaultColWidth="9.140625" defaultRowHeight="15" x14ac:dyDescent="0.25"/>
  <cols>
    <col min="1" max="1" width="14.7109375" customWidth="1"/>
    <col min="2" max="2" width="15.5703125" customWidth="1"/>
    <col min="3" max="3" width="15.42578125" customWidth="1"/>
    <col min="4" max="4" width="14.5703125" customWidth="1"/>
    <col min="5" max="5" width="16.5703125" customWidth="1"/>
    <col min="6" max="9" width="15.5703125" customWidth="1"/>
    <col min="10" max="1025" width="10.7109375" customWidth="1"/>
  </cols>
  <sheetData>
    <row r="2" spans="1:9" x14ac:dyDescent="0.25">
      <c r="A2" t="s">
        <v>5</v>
      </c>
      <c r="B2" t="s">
        <v>6</v>
      </c>
      <c r="C2" t="s">
        <v>14</v>
      </c>
      <c r="D2" t="s">
        <v>18</v>
      </c>
      <c r="E2" t="s">
        <v>21</v>
      </c>
      <c r="F2" t="s">
        <v>23</v>
      </c>
      <c r="G2" t="s">
        <v>26</v>
      </c>
      <c r="H2" t="s">
        <v>28</v>
      </c>
      <c r="I2" t="s">
        <v>30</v>
      </c>
    </row>
    <row r="3" spans="1:9" x14ac:dyDescent="0.25">
      <c r="A3" t="s">
        <v>2</v>
      </c>
      <c r="B3" s="4">
        <v>4000000</v>
      </c>
      <c r="C3" s="4">
        <v>4000000</v>
      </c>
      <c r="D3" s="4">
        <v>2000000</v>
      </c>
      <c r="E3" s="4">
        <v>2500000</v>
      </c>
      <c r="F3" s="4">
        <v>1250000</v>
      </c>
      <c r="G3" s="4">
        <v>3500000</v>
      </c>
      <c r="H3" s="4">
        <v>3500000</v>
      </c>
      <c r="I3" s="4">
        <v>5500000</v>
      </c>
    </row>
    <row r="4" spans="1:9" x14ac:dyDescent="0.25">
      <c r="A4" t="s">
        <v>7</v>
      </c>
      <c r="B4" s="4" t="s">
        <v>8</v>
      </c>
      <c r="C4" s="4" t="s">
        <v>15</v>
      </c>
      <c r="D4" s="4" t="s">
        <v>20</v>
      </c>
      <c r="E4" s="4" t="s">
        <v>22</v>
      </c>
      <c r="F4" t="s">
        <v>24</v>
      </c>
      <c r="G4" t="s">
        <v>27</v>
      </c>
      <c r="H4" t="s">
        <v>29</v>
      </c>
      <c r="I4" t="s">
        <v>31</v>
      </c>
    </row>
    <row r="5" spans="1:9" x14ac:dyDescent="0.25">
      <c r="A5" t="s">
        <v>9</v>
      </c>
      <c r="B5" s="7">
        <f t="shared" ref="B5:I5" si="0">((2.2/100)/12)</f>
        <v>1.8333333333333335E-3</v>
      </c>
      <c r="C5" s="7">
        <f t="shared" si="0"/>
        <v>1.8333333333333335E-3</v>
      </c>
      <c r="D5" s="7">
        <f t="shared" si="0"/>
        <v>1.8333333333333335E-3</v>
      </c>
      <c r="E5" s="7">
        <f t="shared" si="0"/>
        <v>1.8333333333333335E-3</v>
      </c>
      <c r="F5" s="7">
        <f t="shared" si="0"/>
        <v>1.8333333333333335E-3</v>
      </c>
      <c r="G5" s="7">
        <f t="shared" si="0"/>
        <v>1.8333333333333335E-3</v>
      </c>
      <c r="H5" s="7">
        <f t="shared" si="0"/>
        <v>1.8333333333333335E-3</v>
      </c>
      <c r="I5" s="7">
        <f t="shared" si="0"/>
        <v>1.8333333333333335E-3</v>
      </c>
    </row>
    <row r="6" spans="1:9" x14ac:dyDescent="0.25">
      <c r="A6" t="s">
        <v>11</v>
      </c>
      <c r="B6" s="4">
        <f>B3*(1+B5)^12</f>
        <v>4088892.7783598765</v>
      </c>
      <c r="C6" s="4">
        <f>C3*(1+C5)^6</f>
        <v>4044202.1603079522</v>
      </c>
      <c r="D6" s="4">
        <f>D3*(1+D5)^24</f>
        <v>2089880.519115444</v>
      </c>
      <c r="E6" s="4">
        <f>E3*(1+E5)^3</f>
        <v>2513775.2237384263</v>
      </c>
      <c r="F6" s="4">
        <f>F3*(1+F5)^10</f>
        <v>1273106.6564442373</v>
      </c>
      <c r="G6" s="4">
        <f>G3*(1+G5)^15</f>
        <v>3597495.0755674127</v>
      </c>
      <c r="H6" s="4">
        <f>H3*(1+H5)^18</f>
        <v>3617317.5953929438</v>
      </c>
      <c r="I6" s="4">
        <f>I3*(1+I5)^20</f>
        <v>5705217.9665628392</v>
      </c>
    </row>
    <row r="7" spans="1:9" x14ac:dyDescent="0.25">
      <c r="A7" t="s">
        <v>32</v>
      </c>
      <c r="B7" s="4">
        <f>B6/12</f>
        <v>340741.06486332306</v>
      </c>
      <c r="C7" s="4">
        <f>C6/6</f>
        <v>674033.69338465866</v>
      </c>
      <c r="D7" s="4">
        <f>D6/24</f>
        <v>87078.354963143502</v>
      </c>
      <c r="E7" s="4">
        <f>E6/3</f>
        <v>837925.07457947545</v>
      </c>
      <c r="F7" s="4">
        <f>F6/10</f>
        <v>127310.66564442373</v>
      </c>
      <c r="G7" s="4">
        <f>G6/15</f>
        <v>239833.0050378275</v>
      </c>
      <c r="H7" s="4">
        <f>H6/18</f>
        <v>200962.08863294133</v>
      </c>
      <c r="I7" s="4">
        <f>I6/20</f>
        <v>285260.89832814195</v>
      </c>
    </row>
    <row r="8" spans="1:9" x14ac:dyDescent="0.25">
      <c r="A8" t="s">
        <v>12</v>
      </c>
      <c r="B8" s="4">
        <f t="shared" ref="B8:I8" si="1">B6-B3</f>
        <v>88892.77835987648</v>
      </c>
      <c r="C8" s="4">
        <f t="shared" si="1"/>
        <v>44202.160307952203</v>
      </c>
      <c r="D8" s="4">
        <f t="shared" si="1"/>
        <v>89880.51911544404</v>
      </c>
      <c r="E8" s="4">
        <f t="shared" si="1"/>
        <v>13775.223738426343</v>
      </c>
      <c r="F8" s="4">
        <f t="shared" si="1"/>
        <v>23106.656444237335</v>
      </c>
      <c r="G8" s="4">
        <f t="shared" si="1"/>
        <v>97495.075567412656</v>
      </c>
      <c r="H8" s="4">
        <f t="shared" si="1"/>
        <v>117317.59539294383</v>
      </c>
      <c r="I8" s="4">
        <f t="shared" si="1"/>
        <v>205217.96656283922</v>
      </c>
    </row>
    <row r="10" spans="1:9" x14ac:dyDescent="0.25">
      <c r="A10" t="s">
        <v>33</v>
      </c>
      <c r="B10" s="1">
        <f>SUM(B8:I8)</f>
        <v>679887.97548913211</v>
      </c>
      <c r="C10" s="1"/>
      <c r="D10" s="1"/>
      <c r="E10" s="1"/>
      <c r="F10" s="1"/>
      <c r="G10" s="1"/>
      <c r="H10" s="1"/>
      <c r="I10" s="1"/>
    </row>
    <row r="12" spans="1:9" x14ac:dyDescent="0.25">
      <c r="A12" t="s">
        <v>34</v>
      </c>
      <c r="B12" s="5">
        <f>SUM(B6:I6)</f>
        <v>26929887.975489132</v>
      </c>
    </row>
    <row r="14" spans="1:9" x14ac:dyDescent="0.25">
      <c r="A14" t="s">
        <v>35</v>
      </c>
      <c r="B14" s="5">
        <f>SUM(B3:I3)</f>
        <v>26250000</v>
      </c>
    </row>
    <row r="15" spans="1:9" x14ac:dyDescent="0.25">
      <c r="E15" s="8">
        <f>B10/B14</f>
        <v>2.590049430434789E-2</v>
      </c>
    </row>
    <row r="17" spans="1:1" x14ac:dyDescent="0.25">
      <c r="A17" s="9">
        <f>((B12/B14)^(1/24))-1</f>
        <v>1.0660160389706075E-3</v>
      </c>
    </row>
  </sheetData>
  <mergeCells count="1">
    <mergeCell ref="B10:I1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3"/>
  <sheetViews>
    <sheetView zoomScaleNormal="100" zoomScalePageLayoutView="60" workbookViewId="0"/>
  </sheetViews>
  <sheetFormatPr baseColWidth="10" defaultColWidth="9.140625" defaultRowHeight="15" x14ac:dyDescent="0.25"/>
  <cols>
    <col min="1" max="1" width="17.28515625" customWidth="1"/>
    <col min="2" max="2" width="14.28515625" customWidth="1"/>
    <col min="3" max="3" width="15.42578125" customWidth="1"/>
    <col min="4" max="4" width="14.140625" customWidth="1"/>
    <col min="5" max="5" width="16.5703125" customWidth="1"/>
    <col min="6" max="6" width="15.140625" customWidth="1"/>
    <col min="7" max="7" width="13.85546875" customWidth="1"/>
    <col min="8" max="8" width="14.140625" customWidth="1"/>
    <col min="9" max="9" width="14" customWidth="1"/>
    <col min="10" max="10" width="14.140625" customWidth="1"/>
    <col min="11" max="11" width="18.140625" customWidth="1"/>
    <col min="12" max="12" width="17.7109375" customWidth="1"/>
    <col min="13" max="13" width="16.7109375" customWidth="1"/>
    <col min="14" max="1025" width="10.7109375" customWidth="1"/>
  </cols>
  <sheetData>
    <row r="2" spans="1:13" x14ac:dyDescent="0.25">
      <c r="B2" t="s">
        <v>6</v>
      </c>
      <c r="C2" t="s">
        <v>14</v>
      </c>
      <c r="D2" t="s">
        <v>18</v>
      </c>
      <c r="E2" t="s">
        <v>21</v>
      </c>
      <c r="F2" t="s">
        <v>23</v>
      </c>
      <c r="G2" t="s">
        <v>26</v>
      </c>
      <c r="H2" t="s">
        <v>28</v>
      </c>
      <c r="I2" t="s">
        <v>30</v>
      </c>
    </row>
    <row r="3" spans="1:13" x14ac:dyDescent="0.25">
      <c r="A3" t="s">
        <v>2</v>
      </c>
      <c r="B3" s="4">
        <v>4000000</v>
      </c>
      <c r="C3" s="4">
        <v>4000000</v>
      </c>
      <c r="D3" s="4">
        <v>2000000</v>
      </c>
      <c r="E3" s="4">
        <v>2500000</v>
      </c>
      <c r="F3" s="4">
        <v>1250000</v>
      </c>
      <c r="G3" s="4">
        <v>3500000</v>
      </c>
      <c r="H3" s="4">
        <v>3500000</v>
      </c>
      <c r="I3" s="4">
        <v>5500000</v>
      </c>
    </row>
    <row r="4" spans="1:13" x14ac:dyDescent="0.25">
      <c r="A4" t="s">
        <v>36</v>
      </c>
      <c r="B4">
        <f t="shared" ref="B4:I4" si="0">2.2/100/12</f>
        <v>1.8333333333333335E-3</v>
      </c>
      <c r="C4">
        <f t="shared" si="0"/>
        <v>1.8333333333333335E-3</v>
      </c>
      <c r="D4">
        <f t="shared" si="0"/>
        <v>1.8333333333333335E-3</v>
      </c>
      <c r="E4">
        <f t="shared" si="0"/>
        <v>1.8333333333333335E-3</v>
      </c>
      <c r="F4">
        <f t="shared" si="0"/>
        <v>1.8333333333333335E-3</v>
      </c>
      <c r="G4">
        <f t="shared" si="0"/>
        <v>1.8333333333333335E-3</v>
      </c>
      <c r="H4">
        <f t="shared" si="0"/>
        <v>1.8333333333333335E-3</v>
      </c>
      <c r="I4">
        <f t="shared" si="0"/>
        <v>1.8333333333333335E-3</v>
      </c>
    </row>
    <row r="5" spans="1:13" x14ac:dyDescent="0.25">
      <c r="A5" t="s">
        <v>37</v>
      </c>
      <c r="B5">
        <v>12</v>
      </c>
      <c r="C5">
        <v>6</v>
      </c>
      <c r="D5">
        <v>24</v>
      </c>
      <c r="E5">
        <v>3</v>
      </c>
      <c r="F5">
        <v>10</v>
      </c>
      <c r="G5">
        <v>15</v>
      </c>
      <c r="H5">
        <v>18</v>
      </c>
      <c r="I5">
        <v>20</v>
      </c>
    </row>
    <row r="6" spans="1:13" x14ac:dyDescent="0.25">
      <c r="A6" t="s">
        <v>38</v>
      </c>
      <c r="J6" t="s">
        <v>39</v>
      </c>
      <c r="L6" t="s">
        <v>2</v>
      </c>
    </row>
    <row r="7" spans="1:13" x14ac:dyDescent="0.25">
      <c r="A7" t="s">
        <v>40</v>
      </c>
      <c r="J7">
        <v>0</v>
      </c>
      <c r="L7" s="5">
        <f>SUM(B3:I3)</f>
        <v>26250000</v>
      </c>
    </row>
    <row r="8" spans="1:13" x14ac:dyDescent="0.25">
      <c r="A8" t="s">
        <v>38</v>
      </c>
      <c r="K8" t="s">
        <v>41</v>
      </c>
      <c r="L8" s="5"/>
    </row>
    <row r="9" spans="1:13" x14ac:dyDescent="0.25">
      <c r="A9">
        <v>1</v>
      </c>
      <c r="B9" s="5">
        <f>Hoja4!$B$7</f>
        <v>340741.06486332306</v>
      </c>
      <c r="C9" s="5">
        <f>Hoja4!$C$7</f>
        <v>674033.69338465866</v>
      </c>
      <c r="D9" s="5">
        <f>Hoja4!$D$7</f>
        <v>87078.354963143502</v>
      </c>
      <c r="E9" s="5">
        <f>Hoja4!$E$7</f>
        <v>837925.07457947545</v>
      </c>
      <c r="F9" s="5">
        <f>Hoja4!$F$7</f>
        <v>127310.66564442373</v>
      </c>
      <c r="G9" s="5">
        <f>Hoja4!$G$7</f>
        <v>239833.0050378275</v>
      </c>
      <c r="H9" s="5">
        <f>Hoja4!$H$7</f>
        <v>200962.08863294133</v>
      </c>
      <c r="I9" s="5">
        <f>Hoja4!$I$7</f>
        <v>285260.89832814195</v>
      </c>
      <c r="J9" s="5">
        <f t="shared" ref="J9:J32" si="1">SUM(B9:I9)</f>
        <v>2793144.8454339351</v>
      </c>
      <c r="K9" s="5">
        <f>J9+K7</f>
        <v>2793144.8454339351</v>
      </c>
      <c r="L9" s="4">
        <f>L7-J9</f>
        <v>23456855.154566064</v>
      </c>
      <c r="M9" s="10">
        <f>L9-L7</f>
        <v>-2793144.8454339355</v>
      </c>
    </row>
    <row r="10" spans="1:13" x14ac:dyDescent="0.25">
      <c r="A10">
        <v>2</v>
      </c>
      <c r="B10" s="5">
        <f>Hoja4!$B$7</f>
        <v>340741.06486332306</v>
      </c>
      <c r="C10" s="5">
        <f>Hoja4!$C$7</f>
        <v>674033.69338465866</v>
      </c>
      <c r="D10" s="5">
        <f>Hoja4!$D$7</f>
        <v>87078.354963143502</v>
      </c>
      <c r="E10" s="5">
        <f>Hoja4!$E$7</f>
        <v>837925.07457947545</v>
      </c>
      <c r="F10" s="5">
        <f>Hoja4!$F$7</f>
        <v>127310.66564442373</v>
      </c>
      <c r="G10" s="5">
        <f>Hoja4!$G$7</f>
        <v>239833.0050378275</v>
      </c>
      <c r="H10" s="5">
        <f>Hoja4!$H$7</f>
        <v>200962.08863294133</v>
      </c>
      <c r="I10" s="5">
        <f>Hoja4!$I$7</f>
        <v>285260.89832814195</v>
      </c>
      <c r="J10" s="5">
        <f t="shared" si="1"/>
        <v>2793144.8454339351</v>
      </c>
      <c r="K10" s="5">
        <f t="shared" ref="K10:K32" si="2">J10+K9</f>
        <v>5586289.6908678701</v>
      </c>
      <c r="L10" s="4">
        <f t="shared" ref="L10:L32" si="3">L9-J10</f>
        <v>20663710.309132129</v>
      </c>
      <c r="M10" s="10">
        <f t="shared" ref="M10:M32" si="4">L10-L9</f>
        <v>-2793144.8454339355</v>
      </c>
    </row>
    <row r="11" spans="1:13" x14ac:dyDescent="0.25">
      <c r="A11">
        <v>3</v>
      </c>
      <c r="B11" s="5">
        <f>Hoja4!$B$7</f>
        <v>340741.06486332306</v>
      </c>
      <c r="C11" s="5">
        <f>Hoja4!$C$7</f>
        <v>674033.69338465866</v>
      </c>
      <c r="D11" s="5">
        <f>Hoja4!$D$7</f>
        <v>87078.354963143502</v>
      </c>
      <c r="E11" s="5">
        <f>Hoja4!$E$7</f>
        <v>837925.07457947545</v>
      </c>
      <c r="F11" s="5">
        <f>Hoja4!$F$7</f>
        <v>127310.66564442373</v>
      </c>
      <c r="G11" s="5">
        <f>Hoja4!$G$7</f>
        <v>239833.0050378275</v>
      </c>
      <c r="H11" s="5">
        <f>Hoja4!$H$7</f>
        <v>200962.08863294133</v>
      </c>
      <c r="I11" s="5">
        <f>Hoja4!$I$7</f>
        <v>285260.89832814195</v>
      </c>
      <c r="J11" s="5">
        <f t="shared" si="1"/>
        <v>2793144.8454339351</v>
      </c>
      <c r="K11" s="5">
        <f t="shared" si="2"/>
        <v>8379434.5363018047</v>
      </c>
      <c r="L11" s="4">
        <f t="shared" si="3"/>
        <v>17870565.463698193</v>
      </c>
      <c r="M11" s="10">
        <f t="shared" si="4"/>
        <v>-2793144.8454339355</v>
      </c>
    </row>
    <row r="12" spans="1:13" x14ac:dyDescent="0.25">
      <c r="A12">
        <v>4</v>
      </c>
      <c r="B12" s="5">
        <f>Hoja4!$B$7</f>
        <v>340741.06486332306</v>
      </c>
      <c r="C12" s="5">
        <f>Hoja4!$C$7</f>
        <v>674033.69338465866</v>
      </c>
      <c r="D12" s="5">
        <f>Hoja4!$D$7</f>
        <v>87078.354963143502</v>
      </c>
      <c r="F12" s="5">
        <f>Hoja4!$F$7</f>
        <v>127310.66564442373</v>
      </c>
      <c r="G12" s="5">
        <f>Hoja4!$G$7</f>
        <v>239833.0050378275</v>
      </c>
      <c r="H12" s="5">
        <f>Hoja4!$H$7</f>
        <v>200962.08863294133</v>
      </c>
      <c r="I12" s="5">
        <f>Hoja4!$I$7</f>
        <v>285260.89832814195</v>
      </c>
      <c r="J12" s="5">
        <f t="shared" si="1"/>
        <v>1955219.7708544598</v>
      </c>
      <c r="K12" s="5">
        <f t="shared" si="2"/>
        <v>10334654.307156265</v>
      </c>
      <c r="L12" s="4">
        <f t="shared" si="3"/>
        <v>15915345.692843733</v>
      </c>
      <c r="M12" s="10">
        <f t="shared" si="4"/>
        <v>-1955219.7708544601</v>
      </c>
    </row>
    <row r="13" spans="1:13" x14ac:dyDescent="0.25">
      <c r="A13">
        <v>5</v>
      </c>
      <c r="B13" s="5">
        <f>Hoja4!$B$7</f>
        <v>340741.06486332306</v>
      </c>
      <c r="C13" s="5">
        <f>Hoja4!$C$7</f>
        <v>674033.69338465866</v>
      </c>
      <c r="D13" s="5">
        <f>Hoja4!$D$7</f>
        <v>87078.354963143502</v>
      </c>
      <c r="F13" s="5">
        <f>Hoja4!$F$7</f>
        <v>127310.66564442373</v>
      </c>
      <c r="G13" s="5">
        <f>Hoja4!$G$7</f>
        <v>239833.0050378275</v>
      </c>
      <c r="H13" s="5">
        <f>Hoja4!$H$7</f>
        <v>200962.08863294133</v>
      </c>
      <c r="I13" s="5">
        <f>Hoja4!$I$7</f>
        <v>285260.89832814195</v>
      </c>
      <c r="J13" s="5">
        <f t="shared" si="1"/>
        <v>1955219.7708544598</v>
      </c>
      <c r="K13" s="5">
        <f t="shared" si="2"/>
        <v>12289874.078010725</v>
      </c>
      <c r="L13" s="4">
        <f t="shared" si="3"/>
        <v>13960125.921989273</v>
      </c>
      <c r="M13" s="10">
        <f t="shared" si="4"/>
        <v>-1955219.7708544601</v>
      </c>
    </row>
    <row r="14" spans="1:13" x14ac:dyDescent="0.25">
      <c r="A14">
        <v>6</v>
      </c>
      <c r="B14" s="5">
        <f>Hoja4!$B$7</f>
        <v>340741.06486332306</v>
      </c>
      <c r="C14" s="5">
        <f>Hoja4!$C$7</f>
        <v>674033.69338465866</v>
      </c>
      <c r="D14" s="5">
        <f>Hoja4!$D$7</f>
        <v>87078.354963143502</v>
      </c>
      <c r="F14" s="5">
        <f>Hoja4!$F$7</f>
        <v>127310.66564442373</v>
      </c>
      <c r="G14" s="5">
        <f>Hoja4!$G$7</f>
        <v>239833.0050378275</v>
      </c>
      <c r="H14" s="5">
        <f>Hoja4!$H$7</f>
        <v>200962.08863294133</v>
      </c>
      <c r="I14" s="5">
        <f>Hoja4!$I$7</f>
        <v>285260.89832814195</v>
      </c>
      <c r="J14" s="5">
        <f t="shared" si="1"/>
        <v>1955219.7708544598</v>
      </c>
      <c r="K14" s="5">
        <f t="shared" si="2"/>
        <v>14245093.848865185</v>
      </c>
      <c r="L14" s="4">
        <f t="shared" si="3"/>
        <v>12004906.151134813</v>
      </c>
      <c r="M14" s="10">
        <f t="shared" si="4"/>
        <v>-1955219.7708544601</v>
      </c>
    </row>
    <row r="15" spans="1:13" x14ac:dyDescent="0.25">
      <c r="A15">
        <v>7</v>
      </c>
      <c r="B15" s="5">
        <f>Hoja4!$B$7</f>
        <v>340741.06486332306</v>
      </c>
      <c r="D15" s="5">
        <f>Hoja4!$D$7</f>
        <v>87078.354963143502</v>
      </c>
      <c r="F15" s="5">
        <f>Hoja4!$F$7</f>
        <v>127310.66564442373</v>
      </c>
      <c r="G15" s="5">
        <f>Hoja4!$G$7</f>
        <v>239833.0050378275</v>
      </c>
      <c r="H15" s="5">
        <f>Hoja4!$H$7</f>
        <v>200962.08863294133</v>
      </c>
      <c r="I15" s="5">
        <f>Hoja4!$I$7</f>
        <v>285260.89832814195</v>
      </c>
      <c r="J15" s="5">
        <f t="shared" si="1"/>
        <v>1281186.0774698011</v>
      </c>
      <c r="K15" s="5">
        <f t="shared" si="2"/>
        <v>15526279.926334986</v>
      </c>
      <c r="L15" s="4">
        <f t="shared" si="3"/>
        <v>10723720.073665012</v>
      </c>
      <c r="M15" s="10">
        <f t="shared" si="4"/>
        <v>-1281186.0774698015</v>
      </c>
    </row>
    <row r="16" spans="1:13" x14ac:dyDescent="0.25">
      <c r="A16">
        <v>8</v>
      </c>
      <c r="B16" s="5">
        <f>Hoja4!$B$7</f>
        <v>340741.06486332306</v>
      </c>
      <c r="D16" s="5">
        <f>Hoja4!$D$7</f>
        <v>87078.354963143502</v>
      </c>
      <c r="F16" s="5">
        <f>Hoja4!$F$7</f>
        <v>127310.66564442373</v>
      </c>
      <c r="G16" s="5">
        <f>Hoja4!$G$7</f>
        <v>239833.0050378275</v>
      </c>
      <c r="H16" s="5">
        <f>Hoja4!$H$7</f>
        <v>200962.08863294133</v>
      </c>
      <c r="I16" s="5">
        <f>Hoja4!$I$7</f>
        <v>285260.89832814195</v>
      </c>
      <c r="J16" s="5">
        <f t="shared" si="1"/>
        <v>1281186.0774698011</v>
      </c>
      <c r="K16" s="5">
        <f t="shared" si="2"/>
        <v>16807466.003804788</v>
      </c>
      <c r="L16" s="4">
        <f t="shared" si="3"/>
        <v>9442533.9961952101</v>
      </c>
      <c r="M16" s="10">
        <f t="shared" si="4"/>
        <v>-1281186.0774698015</v>
      </c>
    </row>
    <row r="17" spans="1:13" x14ac:dyDescent="0.25">
      <c r="A17">
        <v>9</v>
      </c>
      <c r="B17" s="5">
        <f>Hoja4!$B$7</f>
        <v>340741.06486332306</v>
      </c>
      <c r="D17" s="5">
        <f>Hoja4!$D$7</f>
        <v>87078.354963143502</v>
      </c>
      <c r="F17" s="5">
        <f>Hoja4!$F$7</f>
        <v>127310.66564442373</v>
      </c>
      <c r="G17" s="5">
        <f>Hoja4!$G$7</f>
        <v>239833.0050378275</v>
      </c>
      <c r="H17" s="5">
        <f>Hoja4!$H$7</f>
        <v>200962.08863294133</v>
      </c>
      <c r="I17" s="5">
        <f>Hoja4!$I$7</f>
        <v>285260.89832814195</v>
      </c>
      <c r="J17" s="5">
        <f t="shared" si="1"/>
        <v>1281186.0774698011</v>
      </c>
      <c r="K17" s="5">
        <f t="shared" si="2"/>
        <v>18088652.081274588</v>
      </c>
      <c r="L17" s="4">
        <f t="shared" si="3"/>
        <v>8161347.9187254086</v>
      </c>
      <c r="M17" s="10">
        <f t="shared" si="4"/>
        <v>-1281186.0774698015</v>
      </c>
    </row>
    <row r="18" spans="1:13" x14ac:dyDescent="0.25">
      <c r="A18">
        <v>10</v>
      </c>
      <c r="B18" s="5">
        <f>Hoja4!$B$7</f>
        <v>340741.06486332306</v>
      </c>
      <c r="D18" s="5">
        <f>Hoja4!$D$7</f>
        <v>87078.354963143502</v>
      </c>
      <c r="F18" s="5">
        <f>Hoja4!$F$7</f>
        <v>127310.66564442373</v>
      </c>
      <c r="G18" s="5">
        <f>Hoja4!$G$7</f>
        <v>239833.0050378275</v>
      </c>
      <c r="H18" s="5">
        <f>Hoja4!$H$7</f>
        <v>200962.08863294133</v>
      </c>
      <c r="I18" s="5">
        <f>Hoja4!$I$7</f>
        <v>285260.89832814195</v>
      </c>
      <c r="J18" s="5">
        <f t="shared" si="1"/>
        <v>1281186.0774698011</v>
      </c>
      <c r="K18" s="5">
        <f t="shared" si="2"/>
        <v>19369838.158744387</v>
      </c>
      <c r="L18" s="4">
        <f t="shared" si="3"/>
        <v>6880161.8412556071</v>
      </c>
      <c r="M18" s="10">
        <f t="shared" si="4"/>
        <v>-1281186.0774698015</v>
      </c>
    </row>
    <row r="19" spans="1:13" x14ac:dyDescent="0.25">
      <c r="A19">
        <v>11</v>
      </c>
      <c r="B19" s="5">
        <f>Hoja4!$B$7</f>
        <v>340741.06486332306</v>
      </c>
      <c r="D19" s="5">
        <f>Hoja4!$D$7</f>
        <v>87078.354963143502</v>
      </c>
      <c r="G19" s="5">
        <f>Hoja4!$G$7</f>
        <v>239833.0050378275</v>
      </c>
      <c r="H19" s="5">
        <f>Hoja4!$H$7</f>
        <v>200962.08863294133</v>
      </c>
      <c r="I19" s="5">
        <f>Hoja4!$I$7</f>
        <v>285260.89832814195</v>
      </c>
      <c r="J19" s="5">
        <f t="shared" si="1"/>
        <v>1153875.4118253775</v>
      </c>
      <c r="K19" s="5">
        <f t="shared" si="2"/>
        <v>20523713.570569765</v>
      </c>
      <c r="L19" s="4">
        <f t="shared" si="3"/>
        <v>5726286.4294302296</v>
      </c>
      <c r="M19" s="10">
        <f t="shared" si="4"/>
        <v>-1153875.4118253775</v>
      </c>
    </row>
    <row r="20" spans="1:13" x14ac:dyDescent="0.25">
      <c r="A20">
        <v>12</v>
      </c>
      <c r="B20" s="5">
        <f>Hoja4!$B$7</f>
        <v>340741.06486332306</v>
      </c>
      <c r="D20" s="5">
        <f>Hoja4!$D$7</f>
        <v>87078.354963143502</v>
      </c>
      <c r="G20" s="5">
        <f>Hoja4!$G$7</f>
        <v>239833.0050378275</v>
      </c>
      <c r="H20" s="5">
        <f>Hoja4!$H$7</f>
        <v>200962.08863294133</v>
      </c>
      <c r="I20" s="5">
        <f>Hoja4!$I$7</f>
        <v>285260.89832814195</v>
      </c>
      <c r="J20" s="5">
        <f t="shared" si="1"/>
        <v>1153875.4118253775</v>
      </c>
      <c r="K20" s="5">
        <f t="shared" si="2"/>
        <v>21677588.982395142</v>
      </c>
      <c r="L20" s="4">
        <f t="shared" si="3"/>
        <v>4572411.0176048521</v>
      </c>
      <c r="M20" s="10">
        <f t="shared" si="4"/>
        <v>-1153875.4118253775</v>
      </c>
    </row>
    <row r="21" spans="1:13" x14ac:dyDescent="0.25">
      <c r="A21">
        <v>13</v>
      </c>
      <c r="D21" s="5">
        <f>Hoja4!$D$7</f>
        <v>87078.354963143502</v>
      </c>
      <c r="G21" s="5">
        <f>Hoja4!$G$7</f>
        <v>239833.0050378275</v>
      </c>
      <c r="H21" s="5">
        <f>Hoja4!$H$7</f>
        <v>200962.08863294133</v>
      </c>
      <c r="I21" s="5">
        <f>Hoja4!$I$7</f>
        <v>285260.89832814195</v>
      </c>
      <c r="J21" s="5">
        <f t="shared" si="1"/>
        <v>813134.34696205426</v>
      </c>
      <c r="K21" s="5">
        <f t="shared" si="2"/>
        <v>22490723.329357196</v>
      </c>
      <c r="L21" s="4">
        <f t="shared" si="3"/>
        <v>3759276.6706427978</v>
      </c>
      <c r="M21" s="10">
        <f t="shared" si="4"/>
        <v>-813134.34696205426</v>
      </c>
    </row>
    <row r="22" spans="1:13" x14ac:dyDescent="0.25">
      <c r="A22">
        <v>14</v>
      </c>
      <c r="D22" s="5">
        <f>Hoja4!$D$7</f>
        <v>87078.354963143502</v>
      </c>
      <c r="G22" s="5">
        <f>Hoja4!$G$7</f>
        <v>239833.0050378275</v>
      </c>
      <c r="H22" s="5">
        <f>Hoja4!$H$7</f>
        <v>200962.08863294133</v>
      </c>
      <c r="I22" s="5">
        <f>Hoja4!$I$7</f>
        <v>285260.89832814195</v>
      </c>
      <c r="J22" s="5">
        <f t="shared" si="1"/>
        <v>813134.34696205426</v>
      </c>
      <c r="K22" s="5">
        <f t="shared" si="2"/>
        <v>23303857.676319249</v>
      </c>
      <c r="L22" s="4">
        <f t="shared" si="3"/>
        <v>2946142.3236807436</v>
      </c>
      <c r="M22" s="10">
        <f t="shared" si="4"/>
        <v>-813134.34696205426</v>
      </c>
    </row>
    <row r="23" spans="1:13" x14ac:dyDescent="0.25">
      <c r="A23">
        <v>15</v>
      </c>
      <c r="D23" s="5">
        <f>Hoja4!$D$7</f>
        <v>87078.354963143502</v>
      </c>
      <c r="G23" s="5">
        <f>Hoja4!$G$7</f>
        <v>239833.0050378275</v>
      </c>
      <c r="H23" s="5">
        <f>Hoja4!$H$7</f>
        <v>200962.08863294133</v>
      </c>
      <c r="I23" s="5">
        <f>Hoja4!$I$7</f>
        <v>285260.89832814195</v>
      </c>
      <c r="J23" s="5">
        <f t="shared" si="1"/>
        <v>813134.34696205426</v>
      </c>
      <c r="K23" s="5">
        <f t="shared" si="2"/>
        <v>24116992.023281302</v>
      </c>
      <c r="L23" s="4">
        <f t="shared" si="3"/>
        <v>2133007.9767186893</v>
      </c>
      <c r="M23" s="10">
        <f t="shared" si="4"/>
        <v>-813134.34696205426</v>
      </c>
    </row>
    <row r="24" spans="1:13" x14ac:dyDescent="0.25">
      <c r="A24">
        <v>16</v>
      </c>
      <c r="D24" s="5">
        <f>Hoja4!$D$7</f>
        <v>87078.354963143502</v>
      </c>
      <c r="H24" s="5">
        <f>Hoja4!$H$7</f>
        <v>200962.08863294133</v>
      </c>
      <c r="I24" s="5">
        <f>Hoja4!$I$7</f>
        <v>285260.89832814195</v>
      </c>
      <c r="J24" s="5">
        <f t="shared" si="1"/>
        <v>573301.34192422684</v>
      </c>
      <c r="K24" s="5">
        <f t="shared" si="2"/>
        <v>24690293.36520553</v>
      </c>
      <c r="L24" s="4">
        <f t="shared" si="3"/>
        <v>1559706.6347944625</v>
      </c>
      <c r="M24" s="10">
        <f t="shared" si="4"/>
        <v>-573301.34192422684</v>
      </c>
    </row>
    <row r="25" spans="1:13" x14ac:dyDescent="0.25">
      <c r="A25">
        <v>17</v>
      </c>
      <c r="D25" s="5">
        <f>Hoja4!$D$7</f>
        <v>87078.354963143502</v>
      </c>
      <c r="H25" s="5">
        <f>Hoja4!$H$7</f>
        <v>200962.08863294133</v>
      </c>
      <c r="I25" s="5">
        <f>Hoja4!$I$7</f>
        <v>285260.89832814195</v>
      </c>
      <c r="J25" s="5">
        <f t="shared" si="1"/>
        <v>573301.34192422684</v>
      </c>
      <c r="K25" s="5">
        <f t="shared" si="2"/>
        <v>25263594.707129758</v>
      </c>
      <c r="L25" s="4">
        <f t="shared" si="3"/>
        <v>986405.29287023563</v>
      </c>
      <c r="M25" s="10">
        <f t="shared" si="4"/>
        <v>-573301.34192422684</v>
      </c>
    </row>
    <row r="26" spans="1:13" x14ac:dyDescent="0.25">
      <c r="A26">
        <v>18</v>
      </c>
      <c r="D26" s="5">
        <f>Hoja4!$D$7</f>
        <v>87078.354963143502</v>
      </c>
      <c r="H26" s="5">
        <f>Hoja4!$H$7</f>
        <v>200962.08863294133</v>
      </c>
      <c r="I26" s="5">
        <f>Hoja4!$I$7</f>
        <v>285260.89832814195</v>
      </c>
      <c r="J26" s="5">
        <f t="shared" si="1"/>
        <v>573301.34192422684</v>
      </c>
      <c r="K26" s="5">
        <f t="shared" si="2"/>
        <v>25836896.049053986</v>
      </c>
      <c r="L26" s="4">
        <f t="shared" si="3"/>
        <v>413103.95094600879</v>
      </c>
      <c r="M26" s="10">
        <f t="shared" si="4"/>
        <v>-573301.34192422684</v>
      </c>
    </row>
    <row r="27" spans="1:13" x14ac:dyDescent="0.25">
      <c r="A27">
        <v>19</v>
      </c>
      <c r="D27" s="5">
        <f>Hoja4!$D$7</f>
        <v>87078.354963143502</v>
      </c>
      <c r="I27" s="5">
        <f>Hoja4!$I$7</f>
        <v>285260.89832814195</v>
      </c>
      <c r="J27" s="5">
        <f t="shared" si="1"/>
        <v>372339.25329128548</v>
      </c>
      <c r="K27" s="5">
        <f t="shared" si="2"/>
        <v>26209235.302345272</v>
      </c>
      <c r="L27" s="4">
        <f t="shared" si="3"/>
        <v>40764.697654723306</v>
      </c>
      <c r="M27" s="10">
        <f t="shared" si="4"/>
        <v>-372339.25329128548</v>
      </c>
    </row>
    <row r="28" spans="1:13" x14ac:dyDescent="0.25">
      <c r="A28">
        <v>20</v>
      </c>
      <c r="D28" s="5">
        <f>Hoja4!$D$7</f>
        <v>87078.354963143502</v>
      </c>
      <c r="I28" s="5">
        <f>Hoja4!$I$7</f>
        <v>285260.89832814195</v>
      </c>
      <c r="J28" s="5">
        <f t="shared" si="1"/>
        <v>372339.25329128548</v>
      </c>
      <c r="K28" s="5">
        <f t="shared" si="2"/>
        <v>26581574.555636559</v>
      </c>
      <c r="L28" s="11">
        <f t="shared" si="3"/>
        <v>-331574.55563656217</v>
      </c>
      <c r="M28" s="10">
        <f t="shared" si="4"/>
        <v>-372339.25329128548</v>
      </c>
    </row>
    <row r="29" spans="1:13" x14ac:dyDescent="0.25">
      <c r="A29">
        <v>21</v>
      </c>
      <c r="D29" s="5">
        <f>Hoja4!$D$7</f>
        <v>87078.354963143502</v>
      </c>
      <c r="J29" s="5">
        <f t="shared" si="1"/>
        <v>87078.354963143502</v>
      </c>
      <c r="K29" s="5">
        <f t="shared" si="2"/>
        <v>26668652.910599701</v>
      </c>
      <c r="L29" s="11">
        <f t="shared" si="3"/>
        <v>-418652.91059970565</v>
      </c>
      <c r="M29" s="10">
        <f t="shared" si="4"/>
        <v>-87078.354963143473</v>
      </c>
    </row>
    <row r="30" spans="1:13" x14ac:dyDescent="0.25">
      <c r="A30">
        <v>22</v>
      </c>
      <c r="D30" s="5">
        <f>Hoja4!$D$7</f>
        <v>87078.354963143502</v>
      </c>
      <c r="J30" s="5">
        <f t="shared" si="1"/>
        <v>87078.354963143502</v>
      </c>
      <c r="K30" s="5">
        <f t="shared" si="2"/>
        <v>26755731.265562844</v>
      </c>
      <c r="L30" s="11">
        <f t="shared" si="3"/>
        <v>-505731.26556284912</v>
      </c>
      <c r="M30" s="10">
        <f t="shared" si="4"/>
        <v>-87078.354963143473</v>
      </c>
    </row>
    <row r="31" spans="1:13" x14ac:dyDescent="0.25">
      <c r="A31">
        <v>23</v>
      </c>
      <c r="D31" s="5">
        <f>Hoja4!$D$7</f>
        <v>87078.354963143502</v>
      </c>
      <c r="J31" s="5">
        <f t="shared" si="1"/>
        <v>87078.354963143502</v>
      </c>
      <c r="K31" s="5">
        <f t="shared" si="2"/>
        <v>26842809.620525986</v>
      </c>
      <c r="L31" s="11">
        <f t="shared" si="3"/>
        <v>-592809.62052599259</v>
      </c>
      <c r="M31" s="10">
        <f t="shared" si="4"/>
        <v>-87078.354963143473</v>
      </c>
    </row>
    <row r="32" spans="1:13" x14ac:dyDescent="0.25">
      <c r="A32">
        <v>24</v>
      </c>
      <c r="D32" s="5">
        <f>Hoja4!$D$7</f>
        <v>87078.354963143502</v>
      </c>
      <c r="J32" s="5">
        <f t="shared" si="1"/>
        <v>87078.354963143502</v>
      </c>
      <c r="K32" s="5">
        <f t="shared" si="2"/>
        <v>26929887.975489128</v>
      </c>
      <c r="L32" s="11">
        <f t="shared" si="3"/>
        <v>-679887.97548913606</v>
      </c>
      <c r="M32" s="10">
        <f t="shared" si="4"/>
        <v>-87078.354963143473</v>
      </c>
    </row>
    <row r="33" spans="2:9" x14ac:dyDescent="0.25">
      <c r="B33" s="5">
        <f t="shared" ref="B33:I33" si="5">SUM(B9:B32)</f>
        <v>4088892.7783598774</v>
      </c>
      <c r="C33" s="5">
        <f t="shared" si="5"/>
        <v>4044202.1603079517</v>
      </c>
      <c r="D33" s="5">
        <f t="shared" si="5"/>
        <v>2089880.5191154447</v>
      </c>
      <c r="E33" s="5">
        <f t="shared" si="5"/>
        <v>2513775.2237384263</v>
      </c>
      <c r="F33" s="5">
        <f t="shared" si="5"/>
        <v>1273106.6564442373</v>
      </c>
      <c r="G33" s="5">
        <f t="shared" si="5"/>
        <v>3597495.0755674117</v>
      </c>
      <c r="H33" s="5">
        <f t="shared" si="5"/>
        <v>3617317.5953929429</v>
      </c>
      <c r="I33" s="5">
        <f t="shared" si="5"/>
        <v>5705217.9665628392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tabSelected="1" zoomScaleNormal="100" zoomScalePageLayoutView="60" workbookViewId="0"/>
  </sheetViews>
  <sheetFormatPr baseColWidth="10" defaultColWidth="9.140625" defaultRowHeight="15" x14ac:dyDescent="0.25"/>
  <cols>
    <col min="1" max="1" width="16.85546875" customWidth="1"/>
    <col min="2" max="4" width="14.140625" customWidth="1"/>
    <col min="5" max="5" width="18.7109375" customWidth="1"/>
    <col min="6" max="6" width="14.140625" customWidth="1"/>
    <col min="7" max="9" width="15.7109375" customWidth="1"/>
    <col min="10" max="10" width="17.7109375" customWidth="1"/>
    <col min="11" max="11" width="22.7109375" customWidth="1"/>
    <col min="12" max="1025" width="10.7109375" customWidth="1"/>
  </cols>
  <sheetData>
    <row r="1" spans="1:11" x14ac:dyDescent="0.25">
      <c r="A1" t="s">
        <v>42</v>
      </c>
      <c r="B1" t="s">
        <v>26</v>
      </c>
    </row>
    <row r="2" spans="1:11" x14ac:dyDescent="0.25">
      <c r="A2" t="s">
        <v>2</v>
      </c>
      <c r="B2" s="4">
        <v>3500000</v>
      </c>
      <c r="C2" s="4"/>
      <c r="D2" s="4"/>
      <c r="E2" s="4"/>
    </row>
    <row r="3" spans="1:11" x14ac:dyDescent="0.25">
      <c r="A3" t="s">
        <v>43</v>
      </c>
      <c r="B3" s="12">
        <v>0.1</v>
      </c>
      <c r="C3" s="12"/>
    </row>
    <row r="4" spans="1:11" x14ac:dyDescent="0.25">
      <c r="A4" t="s">
        <v>44</v>
      </c>
      <c r="B4">
        <v>15</v>
      </c>
    </row>
    <row r="6" spans="1:11" x14ac:dyDescent="0.25">
      <c r="A6" t="s">
        <v>45</v>
      </c>
      <c r="F6" t="s">
        <v>46</v>
      </c>
    </row>
    <row r="7" spans="1:11" x14ac:dyDescent="0.25">
      <c r="A7" t="s">
        <v>38</v>
      </c>
      <c r="B7" t="s">
        <v>40</v>
      </c>
      <c r="C7" t="s">
        <v>47</v>
      </c>
      <c r="D7" t="s">
        <v>48</v>
      </c>
      <c r="E7" t="s">
        <v>49</v>
      </c>
      <c r="F7" t="s">
        <v>38</v>
      </c>
      <c r="G7" s="4" t="s">
        <v>40</v>
      </c>
      <c r="H7" s="4" t="s">
        <v>47</v>
      </c>
      <c r="I7" s="4" t="s">
        <v>2</v>
      </c>
      <c r="J7" t="s">
        <v>46</v>
      </c>
      <c r="K7" t="s">
        <v>50</v>
      </c>
    </row>
    <row r="8" spans="1:11" x14ac:dyDescent="0.25">
      <c r="A8">
        <v>1</v>
      </c>
      <c r="B8" s="4">
        <v>233000</v>
      </c>
      <c r="C8" s="4">
        <v>0</v>
      </c>
      <c r="D8" s="4">
        <f>C8*$B$3</f>
        <v>0</v>
      </c>
      <c r="E8" s="4">
        <f>B8+D8</f>
        <v>233000</v>
      </c>
      <c r="F8">
        <v>1</v>
      </c>
      <c r="G8" s="4">
        <v>233000</v>
      </c>
      <c r="H8" s="4">
        <v>0</v>
      </c>
      <c r="I8" s="4">
        <f t="shared" ref="I8:I22" si="0">H8+G8</f>
        <v>233000</v>
      </c>
      <c r="J8" s="4">
        <f t="shared" ref="J8:J22" si="1">I8*$B$3</f>
        <v>23300</v>
      </c>
      <c r="K8" s="4">
        <f>J8+G8</f>
        <v>256300</v>
      </c>
    </row>
    <row r="9" spans="1:11" x14ac:dyDescent="0.25">
      <c r="A9">
        <v>2</v>
      </c>
      <c r="B9" s="4">
        <v>233000</v>
      </c>
      <c r="C9" s="4">
        <f t="shared" ref="C9:C22" si="2">C8+B9</f>
        <v>233000</v>
      </c>
      <c r="D9" s="4">
        <f t="shared" ref="D9:D22" si="3">B9*$B$3</f>
        <v>23300</v>
      </c>
      <c r="E9" s="4">
        <f t="shared" ref="E9:E22" si="4">B9+D9+E8</f>
        <v>489300</v>
      </c>
      <c r="F9">
        <v>2</v>
      </c>
      <c r="G9" s="4">
        <v>233000</v>
      </c>
      <c r="H9" s="4">
        <f t="shared" ref="H9:H22" si="5">K8</f>
        <v>256300</v>
      </c>
      <c r="I9" s="4">
        <f t="shared" si="0"/>
        <v>489300</v>
      </c>
      <c r="J9" s="4">
        <f t="shared" si="1"/>
        <v>48930</v>
      </c>
      <c r="K9" s="4">
        <f t="shared" ref="K9:K22" si="6">K8+J9+G9</f>
        <v>538230</v>
      </c>
    </row>
    <row r="10" spans="1:11" x14ac:dyDescent="0.25">
      <c r="A10">
        <v>3</v>
      </c>
      <c r="B10" s="4">
        <v>233000</v>
      </c>
      <c r="C10" s="4">
        <f t="shared" si="2"/>
        <v>466000</v>
      </c>
      <c r="D10" s="4">
        <f t="shared" si="3"/>
        <v>23300</v>
      </c>
      <c r="E10" s="4">
        <f t="shared" si="4"/>
        <v>745600</v>
      </c>
      <c r="F10">
        <v>3</v>
      </c>
      <c r="G10" s="4">
        <v>233000</v>
      </c>
      <c r="H10" s="4">
        <f t="shared" si="5"/>
        <v>538230</v>
      </c>
      <c r="I10" s="4">
        <f t="shared" si="0"/>
        <v>771230</v>
      </c>
      <c r="J10" s="4">
        <f t="shared" si="1"/>
        <v>77123</v>
      </c>
      <c r="K10" s="4">
        <f t="shared" si="6"/>
        <v>848353</v>
      </c>
    </row>
    <row r="11" spans="1:11" x14ac:dyDescent="0.25">
      <c r="A11">
        <v>4</v>
      </c>
      <c r="B11" s="4">
        <v>233000</v>
      </c>
      <c r="C11" s="4">
        <f t="shared" si="2"/>
        <v>699000</v>
      </c>
      <c r="D11" s="4">
        <f t="shared" si="3"/>
        <v>23300</v>
      </c>
      <c r="E11" s="4">
        <f t="shared" si="4"/>
        <v>1001900</v>
      </c>
      <c r="F11">
        <v>4</v>
      </c>
      <c r="G11" s="4">
        <v>233000</v>
      </c>
      <c r="H11" s="4">
        <f t="shared" si="5"/>
        <v>848353</v>
      </c>
      <c r="I11" s="4">
        <f t="shared" si="0"/>
        <v>1081353</v>
      </c>
      <c r="J11" s="4">
        <f t="shared" si="1"/>
        <v>108135.3</v>
      </c>
      <c r="K11" s="4">
        <f t="shared" si="6"/>
        <v>1189488.3</v>
      </c>
    </row>
    <row r="12" spans="1:11" x14ac:dyDescent="0.25">
      <c r="A12">
        <v>5</v>
      </c>
      <c r="B12" s="4">
        <v>233000</v>
      </c>
      <c r="C12" s="4">
        <f t="shared" si="2"/>
        <v>932000</v>
      </c>
      <c r="D12" s="4">
        <f t="shared" si="3"/>
        <v>23300</v>
      </c>
      <c r="E12" s="4">
        <f t="shared" si="4"/>
        <v>1258200</v>
      </c>
      <c r="F12">
        <v>5</v>
      </c>
      <c r="G12" s="4">
        <v>233000</v>
      </c>
      <c r="H12" s="4">
        <f t="shared" si="5"/>
        <v>1189488.3</v>
      </c>
      <c r="I12" s="4">
        <f t="shared" si="0"/>
        <v>1422488.3</v>
      </c>
      <c r="J12" s="4">
        <f t="shared" si="1"/>
        <v>142248.83000000002</v>
      </c>
      <c r="K12" s="4">
        <f t="shared" si="6"/>
        <v>1564737.1300000001</v>
      </c>
    </row>
    <row r="13" spans="1:11" x14ac:dyDescent="0.25">
      <c r="A13">
        <v>6</v>
      </c>
      <c r="B13" s="4">
        <v>233000</v>
      </c>
      <c r="C13" s="4">
        <f t="shared" si="2"/>
        <v>1165000</v>
      </c>
      <c r="D13" s="4">
        <f t="shared" si="3"/>
        <v>23300</v>
      </c>
      <c r="E13" s="4">
        <f t="shared" si="4"/>
        <v>1514500</v>
      </c>
      <c r="F13">
        <v>6</v>
      </c>
      <c r="G13" s="4">
        <v>233000</v>
      </c>
      <c r="H13" s="4">
        <f t="shared" si="5"/>
        <v>1564737.1300000001</v>
      </c>
      <c r="I13" s="4">
        <f t="shared" si="0"/>
        <v>1797737.1300000001</v>
      </c>
      <c r="J13" s="4">
        <f t="shared" si="1"/>
        <v>179773.71300000002</v>
      </c>
      <c r="K13" s="4">
        <f t="shared" si="6"/>
        <v>1977510.8430000001</v>
      </c>
    </row>
    <row r="14" spans="1:11" x14ac:dyDescent="0.25">
      <c r="A14">
        <v>7</v>
      </c>
      <c r="B14" s="4">
        <v>233000</v>
      </c>
      <c r="C14" s="4">
        <f t="shared" si="2"/>
        <v>1398000</v>
      </c>
      <c r="D14" s="4">
        <f t="shared" si="3"/>
        <v>23300</v>
      </c>
      <c r="E14" s="4">
        <f t="shared" si="4"/>
        <v>1770800</v>
      </c>
      <c r="F14">
        <v>7</v>
      </c>
      <c r="G14" s="4">
        <v>233000</v>
      </c>
      <c r="H14" s="4">
        <f t="shared" si="5"/>
        <v>1977510.8430000001</v>
      </c>
      <c r="I14" s="4">
        <f t="shared" si="0"/>
        <v>2210510.8430000003</v>
      </c>
      <c r="J14" s="4">
        <f t="shared" si="1"/>
        <v>221051.08430000005</v>
      </c>
      <c r="K14" s="4">
        <f t="shared" si="6"/>
        <v>2431561.9273000001</v>
      </c>
    </row>
    <row r="15" spans="1:11" x14ac:dyDescent="0.25">
      <c r="A15">
        <v>8</v>
      </c>
      <c r="B15" s="4">
        <v>233000</v>
      </c>
      <c r="C15" s="4">
        <f t="shared" si="2"/>
        <v>1631000</v>
      </c>
      <c r="D15" s="4">
        <f t="shared" si="3"/>
        <v>23300</v>
      </c>
      <c r="E15" s="4">
        <f t="shared" si="4"/>
        <v>2027100</v>
      </c>
      <c r="F15">
        <v>8</v>
      </c>
      <c r="G15" s="4">
        <v>233000</v>
      </c>
      <c r="H15" s="4">
        <f t="shared" si="5"/>
        <v>2431561.9273000001</v>
      </c>
      <c r="I15" s="4">
        <f t="shared" si="0"/>
        <v>2664561.9273000001</v>
      </c>
      <c r="J15" s="4">
        <f t="shared" si="1"/>
        <v>266456.19273000001</v>
      </c>
      <c r="K15" s="4">
        <f t="shared" si="6"/>
        <v>2931018.1200299999</v>
      </c>
    </row>
    <row r="16" spans="1:11" x14ac:dyDescent="0.25">
      <c r="A16">
        <v>9</v>
      </c>
      <c r="B16" s="4">
        <v>233000</v>
      </c>
      <c r="C16" s="4">
        <f t="shared" si="2"/>
        <v>1864000</v>
      </c>
      <c r="D16" s="4">
        <f t="shared" si="3"/>
        <v>23300</v>
      </c>
      <c r="E16" s="4">
        <f t="shared" si="4"/>
        <v>2283400</v>
      </c>
      <c r="F16">
        <v>9</v>
      </c>
      <c r="G16" s="4">
        <v>233000</v>
      </c>
      <c r="H16" s="4">
        <f t="shared" si="5"/>
        <v>2931018.1200299999</v>
      </c>
      <c r="I16" s="4">
        <f t="shared" si="0"/>
        <v>3164018.1200299999</v>
      </c>
      <c r="J16" s="4">
        <f t="shared" si="1"/>
        <v>316401.812003</v>
      </c>
      <c r="K16" s="4">
        <f t="shared" si="6"/>
        <v>3480419.932033</v>
      </c>
    </row>
    <row r="17" spans="1:11" x14ac:dyDescent="0.25">
      <c r="A17">
        <v>10</v>
      </c>
      <c r="B17" s="4">
        <v>233000</v>
      </c>
      <c r="C17" s="4">
        <f t="shared" si="2"/>
        <v>2097000</v>
      </c>
      <c r="D17" s="4">
        <f t="shared" si="3"/>
        <v>23300</v>
      </c>
      <c r="E17" s="4">
        <f t="shared" si="4"/>
        <v>2539700</v>
      </c>
      <c r="F17">
        <v>10</v>
      </c>
      <c r="G17" s="4">
        <v>233000</v>
      </c>
      <c r="H17" s="4">
        <f t="shared" si="5"/>
        <v>3480419.932033</v>
      </c>
      <c r="I17" s="4">
        <f t="shared" si="0"/>
        <v>3713419.932033</v>
      </c>
      <c r="J17" s="4">
        <f t="shared" si="1"/>
        <v>371341.99320330005</v>
      </c>
      <c r="K17" s="4">
        <f t="shared" si="6"/>
        <v>4084761.9252363001</v>
      </c>
    </row>
    <row r="18" spans="1:11" x14ac:dyDescent="0.25">
      <c r="A18">
        <v>11</v>
      </c>
      <c r="B18" s="4">
        <v>233000</v>
      </c>
      <c r="C18" s="4">
        <f t="shared" si="2"/>
        <v>2330000</v>
      </c>
      <c r="D18" s="4">
        <f t="shared" si="3"/>
        <v>23300</v>
      </c>
      <c r="E18" s="4">
        <f t="shared" si="4"/>
        <v>2796000</v>
      </c>
      <c r="F18">
        <v>11</v>
      </c>
      <c r="G18" s="4">
        <v>233000</v>
      </c>
      <c r="H18" s="4">
        <f t="shared" si="5"/>
        <v>4084761.9252363001</v>
      </c>
      <c r="I18" s="4">
        <f t="shared" si="0"/>
        <v>4317761.9252362996</v>
      </c>
      <c r="J18" s="4">
        <f t="shared" si="1"/>
        <v>431776.19252362999</v>
      </c>
      <c r="K18" s="4">
        <f t="shared" si="6"/>
        <v>4749538.11775993</v>
      </c>
    </row>
    <row r="19" spans="1:11" x14ac:dyDescent="0.25">
      <c r="A19">
        <v>12</v>
      </c>
      <c r="B19" s="4">
        <v>233000</v>
      </c>
      <c r="C19" s="4">
        <f t="shared" si="2"/>
        <v>2563000</v>
      </c>
      <c r="D19" s="4">
        <f t="shared" si="3"/>
        <v>23300</v>
      </c>
      <c r="E19" s="4">
        <f t="shared" si="4"/>
        <v>3052300</v>
      </c>
      <c r="F19">
        <v>12</v>
      </c>
      <c r="G19" s="4">
        <v>233000</v>
      </c>
      <c r="H19" s="4">
        <f t="shared" si="5"/>
        <v>4749538.11775993</v>
      </c>
      <c r="I19" s="4">
        <f t="shared" si="0"/>
        <v>4982538.11775993</v>
      </c>
      <c r="J19" s="4">
        <f t="shared" si="1"/>
        <v>498253.81177599303</v>
      </c>
      <c r="K19" s="4">
        <f t="shared" si="6"/>
        <v>5480791.9295359226</v>
      </c>
    </row>
    <row r="20" spans="1:11" x14ac:dyDescent="0.25">
      <c r="A20">
        <v>13</v>
      </c>
      <c r="B20" s="4">
        <v>233000</v>
      </c>
      <c r="C20" s="4">
        <f t="shared" si="2"/>
        <v>2796000</v>
      </c>
      <c r="D20" s="4">
        <f t="shared" si="3"/>
        <v>23300</v>
      </c>
      <c r="E20" s="4">
        <f t="shared" si="4"/>
        <v>3308600</v>
      </c>
      <c r="F20">
        <v>13</v>
      </c>
      <c r="G20" s="4">
        <v>233000</v>
      </c>
      <c r="H20" s="4">
        <f t="shared" si="5"/>
        <v>5480791.9295359226</v>
      </c>
      <c r="I20" s="4">
        <f t="shared" si="0"/>
        <v>5713791.9295359226</v>
      </c>
      <c r="J20" s="4">
        <f t="shared" si="1"/>
        <v>571379.19295359228</v>
      </c>
      <c r="K20" s="4">
        <f t="shared" si="6"/>
        <v>6285171.1224895148</v>
      </c>
    </row>
    <row r="21" spans="1:11" x14ac:dyDescent="0.25">
      <c r="A21">
        <v>14</v>
      </c>
      <c r="B21" s="4">
        <v>233000</v>
      </c>
      <c r="C21" s="4">
        <f t="shared" si="2"/>
        <v>3029000</v>
      </c>
      <c r="D21" s="4">
        <f t="shared" si="3"/>
        <v>23300</v>
      </c>
      <c r="E21" s="4">
        <f t="shared" si="4"/>
        <v>3564900</v>
      </c>
      <c r="F21">
        <v>14</v>
      </c>
      <c r="G21" s="4">
        <v>233000</v>
      </c>
      <c r="H21" s="4">
        <f t="shared" si="5"/>
        <v>6285171.1224895148</v>
      </c>
      <c r="I21" s="4">
        <f t="shared" si="0"/>
        <v>6518171.1224895148</v>
      </c>
      <c r="J21" s="4">
        <f t="shared" si="1"/>
        <v>651817.11224895157</v>
      </c>
      <c r="K21" s="4">
        <f t="shared" si="6"/>
        <v>7169988.2347384663</v>
      </c>
    </row>
    <row r="22" spans="1:11" x14ac:dyDescent="0.25">
      <c r="A22">
        <v>15</v>
      </c>
      <c r="B22" s="4">
        <v>233000</v>
      </c>
      <c r="C22" s="4">
        <f t="shared" si="2"/>
        <v>3262000</v>
      </c>
      <c r="D22" s="4">
        <f t="shared" si="3"/>
        <v>23300</v>
      </c>
      <c r="E22" s="4">
        <f t="shared" si="4"/>
        <v>3821200</v>
      </c>
      <c r="F22">
        <v>15</v>
      </c>
      <c r="G22" s="4">
        <v>233000</v>
      </c>
      <c r="H22" s="4">
        <f t="shared" si="5"/>
        <v>7169988.2347384663</v>
      </c>
      <c r="I22" s="4">
        <f t="shared" si="0"/>
        <v>7402988.2347384663</v>
      </c>
      <c r="J22" s="4">
        <f t="shared" si="1"/>
        <v>740298.82347384666</v>
      </c>
      <c r="K22" s="4">
        <f t="shared" si="6"/>
        <v>8143287.0582123129</v>
      </c>
    </row>
    <row r="23" spans="1:11" x14ac:dyDescent="0.25">
      <c r="G23" s="4"/>
      <c r="H23" s="4"/>
      <c r="I23" s="4"/>
      <c r="K23" s="5">
        <f>K22</f>
        <v>8143287.0582123129</v>
      </c>
    </row>
    <row r="24" spans="1:11" x14ac:dyDescent="0.25">
      <c r="B24" s="4">
        <f>SUM(B8:B22)</f>
        <v>3495000</v>
      </c>
      <c r="C24" s="4"/>
      <c r="G24" s="5"/>
      <c r="H24" s="5"/>
      <c r="I24" s="5"/>
      <c r="K24" s="5">
        <f>SUM(G8:G22)</f>
        <v>3495000</v>
      </c>
    </row>
    <row r="25" spans="1:11" x14ac:dyDescent="0.25">
      <c r="B25" s="4">
        <f>E22</f>
        <v>3821200</v>
      </c>
      <c r="K25" s="4">
        <f>K23-K24</f>
        <v>4648287.0582123129</v>
      </c>
    </row>
    <row r="26" spans="1:11" x14ac:dyDescent="0.25">
      <c r="B26" s="4">
        <f>B25-B24</f>
        <v>326200</v>
      </c>
      <c r="K26" s="8">
        <f>K25/K24</f>
        <v>1.3299819909048105</v>
      </c>
    </row>
    <row r="27" spans="1:11" x14ac:dyDescent="0.25">
      <c r="B27" s="13">
        <f>B26/B24</f>
        <v>9.3333333333333338E-2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Hoja4</vt:lpstr>
      <vt:lpstr>Hoja5</vt:lpstr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ABONDANO</dc:creator>
  <dc:description/>
  <cp:lastModifiedBy>Viviana</cp:lastModifiedBy>
  <cp:revision>0</cp:revision>
  <dcterms:created xsi:type="dcterms:W3CDTF">2018-07-18T07:14:47Z</dcterms:created>
  <dcterms:modified xsi:type="dcterms:W3CDTF">2018-07-31T22:21:29Z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