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ACCESO\497\"/>
    </mc:Choice>
  </mc:AlternateContent>
  <bookViews>
    <workbookView xWindow="0" yWindow="0" windowWidth="20490" windowHeight="7155" firstSheet="1" activeTab="1"/>
  </bookViews>
  <sheets>
    <sheet name="Hoja1" sheetId="1" state="hidden" r:id="rId1"/>
    <sheet name="Unidad 3.3"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2" l="1"/>
  <c r="D38" i="2"/>
  <c r="D37" i="2"/>
  <c r="D36" i="2"/>
  <c r="G30" i="2"/>
  <c r="G29" i="2"/>
  <c r="G28" i="2"/>
  <c r="G27" i="2"/>
  <c r="G26" i="2"/>
  <c r="G25" i="2"/>
  <c r="G24" i="2"/>
  <c r="G23" i="2"/>
  <c r="F24" i="2" l="1"/>
  <c r="F26" i="2" l="1"/>
  <c r="F27" i="2"/>
  <c r="F28" i="2"/>
  <c r="F29" i="2"/>
  <c r="F30" i="2"/>
  <c r="E24" i="1"/>
  <c r="G30" i="1"/>
  <c r="E30" i="1"/>
  <c r="H30" i="1"/>
  <c r="E47" i="1" l="1"/>
  <c r="E46" i="1"/>
  <c r="H29" i="1" l="1"/>
  <c r="E25" i="1" l="1"/>
  <c r="E33" i="1" l="1"/>
  <c r="E31" i="1"/>
  <c r="E34" i="1"/>
  <c r="E35" i="1"/>
  <c r="E32" i="1"/>
  <c r="E37" i="1" l="1"/>
  <c r="F30" i="1"/>
  <c r="G31" i="1" l="1"/>
  <c r="F31" i="1" s="1"/>
  <c r="H31" i="1" s="1"/>
  <c r="G32" i="1" l="1"/>
  <c r="F32" i="1" s="1"/>
  <c r="H32" i="1" s="1"/>
  <c r="G33" i="1" l="1"/>
  <c r="F33" i="1" s="1"/>
  <c r="H33" i="1" l="1"/>
  <c r="G34" i="1" l="1"/>
  <c r="F34" i="1" s="1"/>
  <c r="H34" i="1"/>
  <c r="G35" i="1" l="1"/>
  <c r="F35" i="1" s="1"/>
  <c r="H35" i="1" s="1"/>
  <c r="F37" i="1"/>
  <c r="G37" i="1" s="1"/>
</calcChain>
</file>

<file path=xl/sharedStrings.xml><?xml version="1.0" encoding="utf-8"?>
<sst xmlns="http://schemas.openxmlformats.org/spreadsheetml/2006/main" count="77" uniqueCount="56">
  <si>
    <t>Actividad 1 Unidad 4 Tasa de descuento</t>
  </si>
  <si>
    <t>Tasa Anual vencida</t>
  </si>
  <si>
    <t>Tasa Anual Anticipada</t>
  </si>
  <si>
    <t>Tiempo</t>
  </si>
  <si>
    <t>C</t>
  </si>
  <si>
    <t>d</t>
  </si>
  <si>
    <t>n</t>
  </si>
  <si>
    <t>Interes Mes Vencido</t>
  </si>
  <si>
    <t>Interes Mes anticipado</t>
  </si>
  <si>
    <t>(1+2,3%)^30/360 -1)</t>
  </si>
  <si>
    <t>Cuota fija</t>
  </si>
  <si>
    <t>capital</t>
  </si>
  <si>
    <t>interes</t>
  </si>
  <si>
    <t>total</t>
  </si>
  <si>
    <t>Total</t>
  </si>
  <si>
    <t>Cuota F=(10000000*B30)/(1-(1+B30)^-6)</t>
  </si>
  <si>
    <t>TOTALES</t>
  </si>
  <si>
    <t xml:space="preserve">Entiendo que el señor Javier firmo ese pagare con la promesa de pagarlo en 6 meses, en ningun momento especifica el problema que este es el numero de cuotas, pero lo tomaré asi, porque sino haria falta información para resolver el problema.  Según la Hipótesis al mes 3 el consigue toda la plata para cancelar todo, por lo que se busca el monto al cual calcular el descuento anticipado: </t>
  </si>
  <si>
    <t>Pagado hasta la cuota 3 = 5.033.245,61</t>
  </si>
  <si>
    <t>Para saber que monto debe pagar por anticipado se realiza la siguiente accion:</t>
  </si>
  <si>
    <t>Valor adeudado a la fecha Cuota 3</t>
  </si>
  <si>
    <t>Valor a pagar por anticipado</t>
  </si>
  <si>
    <t>Interes descuento anticipado</t>
  </si>
  <si>
    <t>ASOCIADO</t>
  </si>
  <si>
    <t>PRESTAMO</t>
  </si>
  <si>
    <t>TIEMPO</t>
  </si>
  <si>
    <t>Acevedo Diego</t>
  </si>
  <si>
    <t>Buitrgado Claudia</t>
  </si>
  <si>
    <t>Casas Javier</t>
  </si>
  <si>
    <t>Gomez Esperanza</t>
  </si>
  <si>
    <t>Vega Jose Maria</t>
  </si>
  <si>
    <t>Tinjaca Nelson</t>
  </si>
  <si>
    <t>Zarate Yulieth</t>
  </si>
  <si>
    <t>Zuluaga Tomas</t>
  </si>
  <si>
    <t>Los préstamos se manejan a un interés compuesto de 2,2% Annual</t>
  </si>
  <si>
    <t>Antes de realizar el estudio de cada persona, debemos tomar en cuenta que los tiempos 
de algunos asociados son en meses y de otros en a;os.</t>
  </si>
  <si>
    <t>1 a;o</t>
  </si>
  <si>
    <t>6 meses</t>
  </si>
  <si>
    <t>2 a;os</t>
  </si>
  <si>
    <t>3 meses</t>
  </si>
  <si>
    <t>10 meses</t>
  </si>
  <si>
    <t>15 meses</t>
  </si>
  <si>
    <t>18 meses</t>
  </si>
  <si>
    <t>20 meses</t>
  </si>
  <si>
    <t>TABLA DE RESUMEN DE LOS PRESTAMOS</t>
  </si>
  <si>
    <t>INTERES</t>
  </si>
  <si>
    <t>MONTO</t>
  </si>
  <si>
    <t>FORMULA PARA INTERES MENSUAL</t>
  </si>
  <si>
    <t>Total ganacias</t>
  </si>
  <si>
    <t>CONCLUSION</t>
  </si>
  <si>
    <t>Total prestado</t>
  </si>
  <si>
    <t>Total recolectado luego de interes</t>
  </si>
  <si>
    <t>CAPITAL</t>
  </si>
  <si>
    <t>24 MESES</t>
  </si>
  <si>
    <t>%GANANCIA</t>
  </si>
  <si>
    <t>Luego, para encontrar la tasa de interes manejada por la cooperativa tenemos lo siguiente: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</si>
</sst>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 #,##0.00_);[Red]\(&quot;$&quot;\ #,##0.00\)"/>
    <numFmt numFmtId="164" formatCode="0.00000%"/>
    <numFmt numFmtId="165" formatCode="0.000%"/>
  </numFmts>
  <fonts count="8" x14ac:knownFonts="1">
    <font>
      <sz val="11"/>
      <color theme="1"/>
      <name val="Calibri"/>
      <family val="2"/>
      <scheme val="minor"/>
    </font>
    <font>
      <b/>
      <i/>
      <sz val="11"/>
      <color theme="1"/>
      <name val="Calibri"/>
      <family val="2"/>
      <scheme val="minor"/>
    </font>
    <font>
      <b/>
      <sz val="12"/>
      <color rgb="FFFF0000"/>
      <name val="Calibri"/>
      <family val="2"/>
      <scheme val="minor"/>
    </font>
    <font>
      <sz val="16"/>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rgb="FF92D050"/>
        <bgColor indexed="64"/>
      </patternFill>
    </fill>
    <fill>
      <patternFill patternType="solid">
        <fgColor theme="5" tint="0.39997558519241921"/>
        <bgColor indexed="64"/>
      </patternFill>
    </fill>
  </fills>
  <borders count="2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3">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0" fontId="0" fillId="0" borderId="9" xfId="0" applyNumberFormat="1" applyBorder="1"/>
    <xf numFmtId="0" fontId="0" fillId="0" borderId="9" xfId="0" applyBorder="1"/>
    <xf numFmtId="0" fontId="0" fillId="0" borderId="10" xfId="0" applyBorder="1"/>
    <xf numFmtId="0" fontId="0" fillId="0" borderId="11" xfId="0" applyBorder="1"/>
    <xf numFmtId="0" fontId="0" fillId="0" borderId="13" xfId="0" applyFill="1" applyBorder="1"/>
    <xf numFmtId="164" fontId="0" fillId="2" borderId="12" xfId="0" applyNumberFormat="1" applyFill="1" applyBorder="1"/>
    <xf numFmtId="0" fontId="2" fillId="0" borderId="1" xfId="0" applyFont="1" applyBorder="1"/>
    <xf numFmtId="0" fontId="2" fillId="0" borderId="2" xfId="0" applyFont="1" applyBorder="1"/>
    <xf numFmtId="0" fontId="2" fillId="0" borderId="3" xfId="0" applyFont="1" applyBorder="1"/>
    <xf numFmtId="0" fontId="3" fillId="4" borderId="3" xfId="0" applyFont="1" applyFill="1" applyBorder="1" applyAlignment="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1" fillId="0" borderId="0" xfId="0" applyFont="1" applyBorder="1"/>
    <xf numFmtId="164" fontId="0" fillId="0" borderId="0" xfId="0" applyNumberFormat="1" applyBorder="1"/>
    <xf numFmtId="0" fontId="0" fillId="3" borderId="0" xfId="0" applyFill="1" applyBorder="1"/>
    <xf numFmtId="8" fontId="0" fillId="0" borderId="0" xfId="0" applyNumberFormat="1" applyBorder="1"/>
    <xf numFmtId="8" fontId="0" fillId="6" borderId="0" xfId="0" applyNumberFormat="1" applyFill="1" applyBorder="1"/>
    <xf numFmtId="0" fontId="0" fillId="4" borderId="0" xfId="0" applyFill="1" applyBorder="1"/>
    <xf numFmtId="8" fontId="0" fillId="5" borderId="0" xfId="0" applyNumberFormat="1" applyFill="1" applyBorder="1"/>
    <xf numFmtId="0" fontId="0" fillId="6" borderId="0" xfId="0" applyFill="1" applyBorder="1"/>
    <xf numFmtId="0" fontId="0" fillId="0" borderId="19" xfId="0" applyBorder="1"/>
    <xf numFmtId="0" fontId="0" fillId="0" borderId="20" xfId="0" applyBorder="1"/>
    <xf numFmtId="0" fontId="0" fillId="0" borderId="21" xfId="0" applyBorder="1"/>
    <xf numFmtId="0" fontId="6" fillId="8" borderId="4" xfId="0" applyFont="1" applyFill="1" applyBorder="1" applyAlignment="1">
      <alignment horizontal="center" vertical="center"/>
    </xf>
    <xf numFmtId="0" fontId="5" fillId="0" borderId="4" xfId="0" applyFont="1" applyBorder="1"/>
    <xf numFmtId="0" fontId="5" fillId="0" borderId="0" xfId="0" applyFont="1" applyFill="1" applyBorder="1"/>
    <xf numFmtId="0" fontId="6" fillId="8" borderId="0" xfId="0" applyFont="1" applyFill="1" applyBorder="1" applyAlignment="1">
      <alignment horizontal="center" vertical="center"/>
    </xf>
    <xf numFmtId="10" fontId="0" fillId="0" borderId="0" xfId="0" applyNumberFormat="1"/>
    <xf numFmtId="0" fontId="4" fillId="0" borderId="0" xfId="0" applyFont="1" applyBorder="1" applyAlignment="1">
      <alignment horizontal="center" vertical="center" wrapText="1"/>
    </xf>
    <xf numFmtId="165" fontId="0" fillId="0" borderId="0" xfId="0" applyNumberFormat="1"/>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0" xfId="0" applyBorder="1" applyAlignment="1">
      <alignment horizontal="center"/>
    </xf>
    <xf numFmtId="0" fontId="3" fillId="7" borderId="1" xfId="0" applyFont="1" applyFill="1" applyBorder="1" applyAlignment="1">
      <alignment horizontal="center"/>
    </xf>
    <xf numFmtId="0" fontId="3" fillId="7" borderId="2" xfId="0" applyFont="1" applyFill="1" applyBorder="1" applyAlignment="1">
      <alignment horizontal="center"/>
    </xf>
    <xf numFmtId="0" fontId="3" fillId="7" borderId="3" xfId="0" applyFont="1" applyFill="1" applyBorder="1" applyAlignment="1">
      <alignment horizont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9" borderId="0" xfId="0" applyFill="1" applyAlignment="1">
      <alignment horizontal="center"/>
    </xf>
    <xf numFmtId="0" fontId="4" fillId="0" borderId="15" xfId="0" applyFont="1" applyBorder="1" applyAlignment="1">
      <alignment horizontal="left" vertical="center" wrapText="1"/>
    </xf>
    <xf numFmtId="0" fontId="7" fillId="0" borderId="0" xfId="0" applyFont="1" applyAlignment="1">
      <alignment horizontal="center" textRotation="255"/>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171450</xdr:colOff>
      <xdr:row>3</xdr:row>
      <xdr:rowOff>142875</xdr:rowOff>
    </xdr:from>
    <xdr:to>
      <xdr:col>6</xdr:col>
      <xdr:colOff>581025</xdr:colOff>
      <xdr:row>7</xdr:row>
      <xdr:rowOff>123825</xdr:rowOff>
    </xdr:to>
    <xdr:pic>
      <xdr:nvPicPr>
        <xdr:cNvPr id="2" name="Imagen 1" descr="https://www.aprendeyavanza2.com.co/NC/MateAplicada/files/M93705/pweb/UV_GR_PWEB_MMA_U04_750_V01/images/ecuaciones/ecuacion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819150"/>
          <a:ext cx="3067050"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638175</xdr:colOff>
      <xdr:row>9</xdr:row>
      <xdr:rowOff>38101</xdr:rowOff>
    </xdr:from>
    <xdr:to>
      <xdr:col>10</xdr:col>
      <xdr:colOff>628651</xdr:colOff>
      <xdr:row>18</xdr:row>
      <xdr:rowOff>133351</xdr:rowOff>
    </xdr:to>
    <xdr:sp macro="" textlink="">
      <xdr:nvSpPr>
        <xdr:cNvPr id="3" name="CuadroTexto 2"/>
        <xdr:cNvSpPr txBox="1"/>
      </xdr:nvSpPr>
      <xdr:spPr>
        <a:xfrm>
          <a:off x="1400175" y="1847851"/>
          <a:ext cx="9553576"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200" b="1"/>
            <a:t>Luego de leer el siguiente contexto, realice las actividades propuestas:</a:t>
          </a:r>
        </a:p>
        <a:p>
          <a:r>
            <a:rPr lang="es-CO" sz="1100"/>
            <a:t>Al firmar un pagaré,</a:t>
          </a:r>
          <a:r>
            <a:rPr lang="es-CO" sz="1100" baseline="0"/>
            <a:t> el señor Javier se compromete a cancelar 6 meses después, sin embargo a los 3 meses de firmado el pagaré cosigue el dinero para pagarlo.  para ello se aplica un descuento con una tasa de reducción o anticipada.  Si el valor del pagaré esta por $10.000.000 y le aplican una tasa de descuento de 1,2% simple anual, la tasa nominal  o vencida por el pagaré esta por un 2,3% simple anual.</a:t>
          </a:r>
        </a:p>
        <a:p>
          <a:endParaRPr lang="es-CO" sz="1100" baseline="0"/>
        </a:p>
        <a:p>
          <a:r>
            <a:rPr lang="es-CO" sz="1100" baseline="0"/>
            <a:t>1. ¿Cual es la diferencia entre tasa nominal vencida y tasa de descuento anticipada?</a:t>
          </a:r>
        </a:p>
        <a:p>
          <a:r>
            <a:rPr lang="es-CO" sz="1100" baseline="0"/>
            <a:t>La Tasa nominal vencida es aquella que genera intereses al final de cada periodo de capitalización, mientras que la tasa de descuento anticipada es aquella que genera intereses desde el principio de cada periodo de capitalización.</a:t>
          </a:r>
        </a:p>
        <a:p>
          <a:endParaRPr lang="es-CO" sz="1100" baseline="0"/>
        </a:p>
        <a:p>
          <a:r>
            <a:rPr lang="es-CO" sz="1100" baseline="0">
              <a:solidFill>
                <a:schemeClr val="dk1"/>
              </a:solidFill>
              <a:latin typeface="+mn-lt"/>
              <a:ea typeface="+mn-ea"/>
              <a:cs typeface="+mn-cs"/>
            </a:rPr>
            <a:t>2. ¿En qué consiste la tasa efectiva anual?</a:t>
          </a:r>
        </a:p>
        <a:p>
          <a:r>
            <a:rPr lang="es-CO" sz="1100" baseline="0">
              <a:solidFill>
                <a:schemeClr val="dk1"/>
              </a:solidFill>
              <a:latin typeface="+mn-lt"/>
              <a:ea typeface="+mn-ea"/>
              <a:cs typeface="+mn-cs"/>
            </a:rPr>
            <a:t>La Tasa Efectiva Anual (T.E.A.) es un indicador expresado como tanto por ciento anual, que muestra el costo o rendimiento efectivo de un producto financiero. El cálculo de la TEA está basado en el tipo de interés compuesto y parte del supuesto de que los intereses obtenidos se vuelven a invertir a la misma tasa de interés.  </a:t>
          </a:r>
        </a:p>
        <a:p>
          <a:endParaRPr lang="es-CO" sz="1100" baseline="0">
            <a:solidFill>
              <a:schemeClr val="dk1"/>
            </a:solidFill>
            <a:latin typeface="+mn-lt"/>
            <a:ea typeface="+mn-ea"/>
            <a:cs typeface="+mn-cs"/>
          </a:endParaRPr>
        </a:p>
        <a:p>
          <a:r>
            <a:rPr lang="es-CO" sz="1100" baseline="0">
              <a:solidFill>
                <a:schemeClr val="dk1"/>
              </a:solidFill>
              <a:latin typeface="+mn-lt"/>
              <a:ea typeface="+mn-ea"/>
              <a:cs typeface="+mn-cs"/>
            </a:rPr>
            <a:t>2.  ¿Cual es el valor a pagar por el señor Javier?</a:t>
          </a:r>
        </a:p>
      </xdr:txBody>
    </xdr:sp>
    <xdr:clientData/>
  </xdr:twoCellAnchor>
  <xdr:twoCellAnchor>
    <xdr:from>
      <xdr:col>8</xdr:col>
      <xdr:colOff>95250</xdr:colOff>
      <xdr:row>23</xdr:row>
      <xdr:rowOff>19050</xdr:rowOff>
    </xdr:from>
    <xdr:to>
      <xdr:col>8</xdr:col>
      <xdr:colOff>552450</xdr:colOff>
      <xdr:row>23</xdr:row>
      <xdr:rowOff>123825</xdr:rowOff>
    </xdr:to>
    <xdr:sp macro="" textlink="">
      <xdr:nvSpPr>
        <xdr:cNvPr id="5" name="Flecha a la derecha con bandas 4"/>
        <xdr:cNvSpPr/>
      </xdr:nvSpPr>
      <xdr:spPr>
        <a:xfrm>
          <a:off x="6629400" y="4429125"/>
          <a:ext cx="457200" cy="104775"/>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85725</xdr:colOff>
      <xdr:row>22</xdr:row>
      <xdr:rowOff>104775</xdr:rowOff>
    </xdr:from>
    <xdr:to>
      <xdr:col>7</xdr:col>
      <xdr:colOff>619125</xdr:colOff>
      <xdr:row>23</xdr:row>
      <xdr:rowOff>171450</xdr:rowOff>
    </xdr:to>
    <xdr:pic>
      <xdr:nvPicPr>
        <xdr:cNvPr id="7" name="Imagen 6"/>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l="47477"/>
        <a:stretch/>
      </xdr:blipFill>
      <xdr:spPr bwMode="auto">
        <a:xfrm>
          <a:off x="4210050" y="4324350"/>
          <a:ext cx="2181225"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295275</xdr:colOff>
      <xdr:row>1</xdr:row>
      <xdr:rowOff>76200</xdr:rowOff>
    </xdr:from>
    <xdr:to>
      <xdr:col>4</xdr:col>
      <xdr:colOff>1066800</xdr:colOff>
      <xdr:row>2</xdr:row>
      <xdr:rowOff>76200</xdr:rowOff>
    </xdr:to>
    <xdr:sp macro="" textlink="">
      <xdr:nvSpPr>
        <xdr:cNvPr id="2" name="CuadroTexto 1"/>
        <xdr:cNvSpPr txBox="1"/>
      </xdr:nvSpPr>
      <xdr:spPr>
        <a:xfrm>
          <a:off x="1352550" y="276225"/>
          <a:ext cx="3457575" cy="1905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latin typeface="Aharoni" panose="02010803020104030203" pitchFamily="2" charset="-79"/>
              <a:cs typeface="Aharoni" panose="02010803020104030203" pitchFamily="2" charset="-79"/>
            </a:rPr>
            <a:t>Informacion</a:t>
          </a:r>
          <a:r>
            <a:rPr lang="es-CO" sz="1200" baseline="0">
              <a:latin typeface="Aharoni" panose="02010803020104030203" pitchFamily="2" charset="-79"/>
              <a:cs typeface="Aharoni" panose="02010803020104030203" pitchFamily="2" charset="-79"/>
            </a:rPr>
            <a:t> del contexto para el ejercicio</a:t>
          </a:r>
          <a:endParaRPr lang="es-CO" sz="1200">
            <a:latin typeface="Aharoni" panose="02010803020104030203" pitchFamily="2" charset="-79"/>
            <a:cs typeface="Aharoni" panose="02010803020104030203" pitchFamily="2" charset="-79"/>
          </a:endParaRPr>
        </a:p>
      </xdr:txBody>
    </xdr:sp>
    <xdr:clientData/>
  </xdr:twoCellAnchor>
  <xdr:twoCellAnchor>
    <xdr:from>
      <xdr:col>3</xdr:col>
      <xdr:colOff>1019175</xdr:colOff>
      <xdr:row>18</xdr:row>
      <xdr:rowOff>104775</xdr:rowOff>
    </xdr:from>
    <xdr:to>
      <xdr:col>6</xdr:col>
      <xdr:colOff>600075</xdr:colOff>
      <xdr:row>18</xdr:row>
      <xdr:rowOff>361950</xdr:rowOff>
    </xdr:to>
    <xdr:pic>
      <xdr:nvPicPr>
        <xdr:cNvPr id="3" name="Imagen 2"/>
        <xdr:cNvPicPr>
          <a:picLocks noChangeAspect="1" noChangeArrowheads="1"/>
        </xdr:cNvPicPr>
      </xdr:nvPicPr>
      <xdr:blipFill rotWithShape="1">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47477"/>
        <a:stretch/>
      </xdr:blipFill>
      <xdr:spPr bwMode="auto">
        <a:xfrm>
          <a:off x="3562350" y="4352925"/>
          <a:ext cx="268605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76200</xdr:colOff>
      <xdr:row>22</xdr:row>
      <xdr:rowOff>19050</xdr:rowOff>
    </xdr:from>
    <xdr:to>
      <xdr:col>7</xdr:col>
      <xdr:colOff>419100</xdr:colOff>
      <xdr:row>29</xdr:row>
      <xdr:rowOff>161925</xdr:rowOff>
    </xdr:to>
    <xdr:sp macro="" textlink="">
      <xdr:nvSpPr>
        <xdr:cNvPr id="4" name="CuadroTexto 3"/>
        <xdr:cNvSpPr txBox="1"/>
      </xdr:nvSpPr>
      <xdr:spPr>
        <a:xfrm rot="16200000">
          <a:off x="5753100" y="6134100"/>
          <a:ext cx="18097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600" b="1"/>
            <a:t>M = C(1+i)n</a:t>
          </a:r>
        </a:p>
      </xdr:txBody>
    </xdr:sp>
    <xdr:clientData/>
  </xdr:twoCellAnchor>
  <xdr:oneCellAnchor>
    <xdr:from>
      <xdr:col>2</xdr:col>
      <xdr:colOff>1543049</xdr:colOff>
      <xdr:row>42</xdr:row>
      <xdr:rowOff>104776</xdr:rowOff>
    </xdr:from>
    <xdr:ext cx="2800351" cy="685800"/>
    <mc:AlternateContent xmlns:mc="http://schemas.openxmlformats.org/markup-compatibility/2006">
      <mc:Choice xmlns:a14="http://schemas.microsoft.com/office/drawing/2010/main" Requires="a14">
        <xdr:sp macro="" textlink="">
          <xdr:nvSpPr>
            <xdr:cNvPr id="6" name="CuadroTexto 5"/>
            <xdr:cNvSpPr txBox="1"/>
          </xdr:nvSpPr>
          <xdr:spPr>
            <a:xfrm>
              <a:off x="2600324" y="9791701"/>
              <a:ext cx="280035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14:m>
                <m:oMath xmlns:m="http://schemas.openxmlformats.org/officeDocument/2006/math">
                  <m:r>
                    <a:rPr lang="es-CO" sz="1600" b="0" i="1">
                      <a:latin typeface="Cambria Math" panose="02040503050406030204" pitchFamily="18" charset="0"/>
                    </a:rPr>
                    <m:t>𝑡</m:t>
                  </m:r>
                  <m:r>
                    <a:rPr lang="es-CO" sz="1600" b="0" i="1">
                      <a:latin typeface="Cambria Math" panose="02040503050406030204" pitchFamily="18" charset="0"/>
                    </a:rPr>
                    <m:t>.</m:t>
                  </m:r>
                  <m:r>
                    <a:rPr lang="es-CO" sz="1600" b="0" i="1">
                      <a:latin typeface="Cambria Math" panose="02040503050406030204" pitchFamily="18" charset="0"/>
                    </a:rPr>
                    <m:t>𝑖𝑛𝑡𝑒𝑟</m:t>
                  </m:r>
                  <m:r>
                    <a:rPr lang="es-CO" sz="1600" b="0" i="1">
                      <a:latin typeface="Cambria Math" panose="02040503050406030204" pitchFamily="18" charset="0"/>
                    </a:rPr>
                    <m:t>é</m:t>
                  </m:r>
                  <m:r>
                    <a:rPr lang="es-CO" sz="1600" b="0" i="1">
                      <a:latin typeface="Cambria Math" panose="02040503050406030204" pitchFamily="18" charset="0"/>
                    </a:rPr>
                    <m:t>𝑠</m:t>
                  </m:r>
                  <m:r>
                    <a:rPr lang="es-CO" sz="1600" b="0" i="1">
                      <a:latin typeface="Cambria Math" panose="02040503050406030204" pitchFamily="18" charset="0"/>
                    </a:rPr>
                    <m:t>=</m:t>
                  </m:r>
                  <m:rad>
                    <m:radPr>
                      <m:ctrlPr>
                        <a:rPr lang="es-CO" sz="1600" b="0" i="1">
                          <a:latin typeface="Cambria Math" panose="02040503050406030204" pitchFamily="18" charset="0"/>
                        </a:rPr>
                      </m:ctrlPr>
                    </m:radPr>
                    <m:deg>
                      <m:r>
                        <m:rPr>
                          <m:brk m:alnAt="7"/>
                        </m:rPr>
                        <a:rPr lang="es-CO" sz="1600" b="0" i="1">
                          <a:latin typeface="Cambria Math" panose="02040503050406030204" pitchFamily="18" charset="0"/>
                        </a:rPr>
                        <m:t>24</m:t>
                      </m:r>
                    </m:deg>
                    <m:e>
                      <m:r>
                        <a:rPr lang="es-CO" sz="1600" b="0" i="1">
                          <a:latin typeface="Cambria Math" panose="02040503050406030204" pitchFamily="18" charset="0"/>
                        </a:rPr>
                        <m:t>(</m:t>
                      </m:r>
                      <m:f>
                        <m:fPr>
                          <m:ctrlPr>
                            <a:rPr lang="es-CO" sz="1600" b="0" i="1">
                              <a:latin typeface="Cambria Math" panose="02040503050406030204" pitchFamily="18" charset="0"/>
                            </a:rPr>
                          </m:ctrlPr>
                        </m:fPr>
                        <m:num>
                          <m:r>
                            <a:rPr lang="es-CO" sz="1600" b="0" i="1">
                              <a:solidFill>
                                <a:schemeClr val="tx1"/>
                              </a:solidFill>
                              <a:effectLst/>
                              <a:latin typeface="+mn-lt"/>
                              <a:ea typeface="+mn-ea"/>
                              <a:cs typeface="+mn-cs"/>
                            </a:rPr>
                            <m:t>26923029,78</m:t>
                          </m:r>
                        </m:num>
                        <m:den>
                          <m:r>
                            <a:rPr lang="es-CO" sz="1600" b="0" i="1">
                              <a:latin typeface="Cambria Math" panose="02040503050406030204" pitchFamily="18" charset="0"/>
                            </a:rPr>
                            <m:t>26250000</m:t>
                          </m:r>
                        </m:den>
                      </m:f>
                    </m:e>
                  </m:rad>
                </m:oMath>
              </a14:m>
              <a:r>
                <a:rPr lang="es-CO" sz="1600"/>
                <a:t>) -1</a:t>
              </a:r>
            </a:p>
          </xdr:txBody>
        </xdr:sp>
      </mc:Choice>
      <mc:Fallback>
        <xdr:sp macro="" textlink="">
          <xdr:nvSpPr>
            <xdr:cNvPr id="6" name="CuadroTexto 5"/>
            <xdr:cNvSpPr txBox="1"/>
          </xdr:nvSpPr>
          <xdr:spPr>
            <a:xfrm>
              <a:off x="2600324" y="9791701"/>
              <a:ext cx="280035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r>
                <a:rPr lang="es-CO" sz="1600" b="0" i="0">
                  <a:latin typeface="Cambria Math" panose="02040503050406030204" pitchFamily="18" charset="0"/>
                </a:rPr>
                <a:t>𝑡.𝑖𝑛𝑡𝑒𝑟é𝑠=√(24&amp;(</a:t>
              </a:r>
              <a:r>
                <a:rPr lang="es-CO" sz="1600" b="0" i="0">
                  <a:solidFill>
                    <a:schemeClr val="tx1"/>
                  </a:solidFill>
                  <a:effectLst/>
                  <a:latin typeface="+mn-lt"/>
                  <a:ea typeface="+mn-ea"/>
                  <a:cs typeface="+mn-cs"/>
                </a:rPr>
                <a:t>26923029,78</a:t>
              </a:r>
              <a:r>
                <a:rPr lang="es-CO" sz="1600" b="0" i="0">
                  <a:solidFill>
                    <a:schemeClr val="tx1"/>
                  </a:solidFill>
                  <a:effectLst/>
                  <a:latin typeface="Cambria Math" panose="02040503050406030204" pitchFamily="18" charset="0"/>
                  <a:ea typeface="+mn-ea"/>
                  <a:cs typeface="+mn-cs"/>
                </a:rPr>
                <a:t>/</a:t>
              </a:r>
              <a:r>
                <a:rPr lang="es-CO" sz="1600" b="0" i="0">
                  <a:latin typeface="Cambria Math" panose="02040503050406030204" pitchFamily="18" charset="0"/>
                </a:rPr>
                <a:t>26250000)</a:t>
              </a:r>
              <a:r>
                <a:rPr lang="es-CO" sz="1600"/>
                <a:t>) -1</a:t>
              </a:r>
            </a:p>
          </xdr:txBody>
        </xdr:sp>
      </mc:Fallback>
    </mc:AlternateContent>
    <xdr:clientData/>
  </xdr:oneCellAnchor>
  <xdr:twoCellAnchor>
    <xdr:from>
      <xdr:col>5</xdr:col>
      <xdr:colOff>66675</xdr:colOff>
      <xdr:row>44</xdr:row>
      <xdr:rowOff>9525</xdr:rowOff>
    </xdr:from>
    <xdr:to>
      <xdr:col>5</xdr:col>
      <xdr:colOff>600075</xdr:colOff>
      <xdr:row>45</xdr:row>
      <xdr:rowOff>47625</xdr:rowOff>
    </xdr:to>
    <xdr:sp macro="" textlink="">
      <xdr:nvSpPr>
        <xdr:cNvPr id="7" name="Flecha a la derecha con muesca 6"/>
        <xdr:cNvSpPr/>
      </xdr:nvSpPr>
      <xdr:spPr>
        <a:xfrm>
          <a:off x="5619750" y="10077450"/>
          <a:ext cx="533400" cy="228600"/>
        </a:xfrm>
        <a:prstGeom prst="notch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9"/>
  <sheetViews>
    <sheetView topLeftCell="A27" workbookViewId="0">
      <selection activeCell="C34" sqref="C34"/>
    </sheetView>
  </sheetViews>
  <sheetFormatPr baseColWidth="10" defaultRowHeight="15" x14ac:dyDescent="0.25"/>
  <cols>
    <col min="3" max="3" width="38.140625" customWidth="1"/>
    <col min="4" max="4" width="4.140625" customWidth="1"/>
    <col min="5" max="5" width="18.28515625" customWidth="1"/>
    <col min="6" max="6" width="17.42578125" customWidth="1"/>
    <col min="7" max="7" width="14.85546875" bestFit="1" customWidth="1"/>
    <col min="8" max="9" width="13.85546875" bestFit="1" customWidth="1"/>
  </cols>
  <sheetData>
    <row r="1" spans="2:12" ht="15.75" thickBot="1" x14ac:dyDescent="0.3"/>
    <row r="2" spans="2:12" ht="15.75" thickBot="1" x14ac:dyDescent="0.3">
      <c r="B2" s="16"/>
      <c r="C2" s="17"/>
      <c r="D2" s="17"/>
      <c r="E2" s="17"/>
      <c r="F2" s="17"/>
      <c r="G2" s="17"/>
      <c r="H2" s="17"/>
      <c r="I2" s="17"/>
      <c r="J2" s="17"/>
      <c r="K2" s="18"/>
    </row>
    <row r="3" spans="2:12" ht="21.75" thickBot="1" x14ac:dyDescent="0.4">
      <c r="B3" s="19"/>
      <c r="C3" s="50" t="s">
        <v>0</v>
      </c>
      <c r="D3" s="51"/>
      <c r="E3" s="51"/>
      <c r="F3" s="51"/>
      <c r="G3" s="51"/>
      <c r="H3" s="51"/>
      <c r="I3" s="51"/>
      <c r="J3" s="52"/>
      <c r="K3" s="15"/>
      <c r="L3" s="15"/>
    </row>
    <row r="4" spans="2:12" x14ac:dyDescent="0.25">
      <c r="B4" s="19"/>
      <c r="C4" s="20"/>
      <c r="D4" s="20"/>
      <c r="E4" s="20"/>
      <c r="F4" s="20"/>
      <c r="G4" s="20"/>
      <c r="H4" s="20"/>
      <c r="I4" s="20"/>
      <c r="J4" s="20"/>
      <c r="K4" s="21"/>
    </row>
    <row r="5" spans="2:12" x14ac:dyDescent="0.25">
      <c r="B5" s="19"/>
      <c r="C5" s="20"/>
      <c r="D5" s="20"/>
      <c r="E5" s="20"/>
      <c r="F5" s="20"/>
      <c r="G5" s="20"/>
      <c r="H5" s="20"/>
      <c r="I5" s="20"/>
      <c r="J5" s="20"/>
      <c r="K5" s="21"/>
    </row>
    <row r="6" spans="2:12" x14ac:dyDescent="0.25">
      <c r="B6" s="19"/>
      <c r="C6" s="20"/>
      <c r="D6" s="20"/>
      <c r="E6" s="20"/>
      <c r="F6" s="20"/>
      <c r="G6" s="20"/>
      <c r="H6" s="20"/>
      <c r="I6" s="20"/>
      <c r="J6" s="20"/>
      <c r="K6" s="21"/>
    </row>
    <row r="7" spans="2:12" x14ac:dyDescent="0.25">
      <c r="B7" s="19"/>
      <c r="C7" s="20"/>
      <c r="D7" s="20"/>
      <c r="E7" s="20"/>
      <c r="F7" s="20"/>
      <c r="G7" s="20"/>
      <c r="H7" s="20"/>
      <c r="I7" s="20"/>
      <c r="J7" s="20"/>
      <c r="K7" s="21"/>
    </row>
    <row r="8" spans="2:12" x14ac:dyDescent="0.25">
      <c r="B8" s="19"/>
      <c r="C8" s="20"/>
      <c r="D8" s="20"/>
      <c r="E8" s="20"/>
      <c r="F8" s="20"/>
      <c r="G8" s="20"/>
      <c r="H8" s="20"/>
      <c r="I8" s="20"/>
      <c r="J8" s="20"/>
      <c r="K8" s="21"/>
    </row>
    <row r="9" spans="2:12" x14ac:dyDescent="0.25">
      <c r="B9" s="19"/>
      <c r="C9" s="20"/>
      <c r="D9" s="20"/>
      <c r="E9" s="20"/>
      <c r="F9" s="20"/>
      <c r="G9" s="20"/>
      <c r="H9" s="20"/>
      <c r="I9" s="20"/>
      <c r="J9" s="20"/>
      <c r="K9" s="21"/>
    </row>
    <row r="10" spans="2:12" x14ac:dyDescent="0.25">
      <c r="B10" s="19"/>
      <c r="C10" s="20"/>
      <c r="D10" s="20"/>
      <c r="E10" s="20"/>
      <c r="F10" s="20"/>
      <c r="G10" s="20"/>
      <c r="H10" s="20"/>
      <c r="I10" s="20"/>
      <c r="J10" s="20"/>
      <c r="K10" s="21"/>
    </row>
    <row r="11" spans="2:12" x14ac:dyDescent="0.25">
      <c r="B11" s="19"/>
      <c r="C11" s="20"/>
      <c r="D11" s="20"/>
      <c r="E11" s="20"/>
      <c r="F11" s="20"/>
      <c r="G11" s="20"/>
      <c r="H11" s="20"/>
      <c r="I11" s="20"/>
      <c r="J11" s="20"/>
      <c r="K11" s="21"/>
    </row>
    <row r="12" spans="2:12" x14ac:dyDescent="0.25">
      <c r="B12" s="19"/>
      <c r="C12" s="20"/>
      <c r="D12" s="20"/>
      <c r="E12" s="20"/>
      <c r="F12" s="20"/>
      <c r="G12" s="20"/>
      <c r="H12" s="20"/>
      <c r="I12" s="20"/>
      <c r="J12" s="20"/>
      <c r="K12" s="21"/>
    </row>
    <row r="13" spans="2:12" x14ac:dyDescent="0.25">
      <c r="B13" s="19"/>
      <c r="C13" s="20"/>
      <c r="D13" s="20"/>
      <c r="E13" s="20"/>
      <c r="F13" s="20"/>
      <c r="G13" s="20"/>
      <c r="H13" s="20"/>
      <c r="I13" s="20"/>
      <c r="J13" s="20"/>
      <c r="K13" s="21"/>
    </row>
    <row r="14" spans="2:12" x14ac:dyDescent="0.25">
      <c r="B14" s="19"/>
      <c r="C14" s="20"/>
      <c r="D14" s="20"/>
      <c r="E14" s="20"/>
      <c r="F14" s="20"/>
      <c r="G14" s="20"/>
      <c r="H14" s="20"/>
      <c r="I14" s="20"/>
      <c r="J14" s="20"/>
      <c r="K14" s="21"/>
    </row>
    <row r="15" spans="2:12" x14ac:dyDescent="0.25">
      <c r="B15" s="19"/>
      <c r="C15" s="20"/>
      <c r="D15" s="20"/>
      <c r="E15" s="20"/>
      <c r="F15" s="20"/>
      <c r="G15" s="20"/>
      <c r="H15" s="20"/>
      <c r="I15" s="20"/>
      <c r="J15" s="20"/>
      <c r="K15" s="21"/>
    </row>
    <row r="16" spans="2:12" x14ac:dyDescent="0.25">
      <c r="B16" s="19"/>
      <c r="C16" s="20"/>
      <c r="D16" s="20"/>
      <c r="E16" s="20"/>
      <c r="F16" s="20"/>
      <c r="G16" s="20"/>
      <c r="H16" s="20"/>
      <c r="I16" s="20"/>
      <c r="J16" s="20"/>
      <c r="K16" s="21"/>
    </row>
    <row r="17" spans="2:11" x14ac:dyDescent="0.25">
      <c r="B17" s="19"/>
      <c r="C17" s="20"/>
      <c r="D17" s="20"/>
      <c r="E17" s="20"/>
      <c r="F17" s="20"/>
      <c r="G17" s="20"/>
      <c r="H17" s="20"/>
      <c r="I17" s="20"/>
      <c r="J17" s="20"/>
      <c r="K17" s="21"/>
    </row>
    <row r="18" spans="2:11" x14ac:dyDescent="0.25">
      <c r="B18" s="19"/>
      <c r="C18" s="20"/>
      <c r="D18" s="20"/>
      <c r="E18" s="20"/>
      <c r="F18" s="20"/>
      <c r="G18" s="20"/>
      <c r="H18" s="20"/>
      <c r="I18" s="20"/>
      <c r="J18" s="20"/>
      <c r="K18" s="21"/>
    </row>
    <row r="19" spans="2:11" ht="15.75" thickBot="1" x14ac:dyDescent="0.3">
      <c r="B19" s="19"/>
      <c r="C19" s="20"/>
      <c r="D19" s="20"/>
      <c r="E19" s="20"/>
      <c r="F19" s="20"/>
      <c r="G19" s="20"/>
      <c r="H19" s="20"/>
      <c r="I19" s="20"/>
      <c r="J19" s="20"/>
      <c r="K19" s="21"/>
    </row>
    <row r="20" spans="2:11" x14ac:dyDescent="0.25">
      <c r="B20" s="19"/>
      <c r="C20" s="2" t="s">
        <v>14</v>
      </c>
      <c r="D20" s="3" t="s">
        <v>4</v>
      </c>
      <c r="E20" s="4">
        <v>10000000</v>
      </c>
      <c r="F20" s="20"/>
      <c r="G20" s="20"/>
      <c r="H20" s="20"/>
      <c r="I20" s="20"/>
      <c r="J20" s="20"/>
      <c r="K20" s="21"/>
    </row>
    <row r="21" spans="2:11" x14ac:dyDescent="0.25">
      <c r="B21" s="19"/>
      <c r="C21" s="5" t="s">
        <v>1</v>
      </c>
      <c r="D21" s="1"/>
      <c r="E21" s="6">
        <v>2.3E-2</v>
      </c>
      <c r="F21" s="20"/>
      <c r="G21" s="20"/>
      <c r="H21" s="20"/>
      <c r="I21" s="20"/>
      <c r="J21" s="20"/>
      <c r="K21" s="21"/>
    </row>
    <row r="22" spans="2:11" x14ac:dyDescent="0.25">
      <c r="B22" s="19"/>
      <c r="C22" s="5" t="s">
        <v>3</v>
      </c>
      <c r="D22" s="1" t="s">
        <v>6</v>
      </c>
      <c r="E22" s="7">
        <v>6</v>
      </c>
      <c r="F22" s="20"/>
      <c r="G22" s="20"/>
      <c r="H22" s="20"/>
      <c r="I22" s="20"/>
      <c r="J22" s="20"/>
      <c r="K22" s="21"/>
    </row>
    <row r="23" spans="2:11" x14ac:dyDescent="0.25">
      <c r="B23" s="19"/>
      <c r="C23" s="5" t="s">
        <v>2</v>
      </c>
      <c r="D23" s="1"/>
      <c r="E23" s="6">
        <v>1.2E-2</v>
      </c>
      <c r="F23" s="20"/>
      <c r="G23" s="20"/>
      <c r="H23" s="20"/>
      <c r="I23" s="20"/>
      <c r="J23" s="20"/>
      <c r="K23" s="21"/>
    </row>
    <row r="24" spans="2:11" ht="15.75" thickBot="1" x14ac:dyDescent="0.3">
      <c r="B24" s="19"/>
      <c r="C24" s="8" t="s">
        <v>7</v>
      </c>
      <c r="D24" s="9" t="s">
        <v>5</v>
      </c>
      <c r="E24" s="11">
        <f>+(1+E21)^(30/360)-1</f>
        <v>1.8967538135683526E-3</v>
      </c>
      <c r="F24" s="22"/>
      <c r="G24" s="20"/>
      <c r="H24" s="20"/>
      <c r="I24" s="20"/>
      <c r="J24" s="20" t="s">
        <v>9</v>
      </c>
      <c r="K24" s="21"/>
    </row>
    <row r="25" spans="2:11" x14ac:dyDescent="0.25">
      <c r="B25" s="19"/>
      <c r="C25" s="10" t="s">
        <v>8</v>
      </c>
      <c r="D25" s="20"/>
      <c r="E25" s="23">
        <f>+(1+E23)^(30/360)-1</f>
        <v>9.9454180114277868E-4</v>
      </c>
      <c r="F25" s="20"/>
      <c r="G25" s="20"/>
      <c r="H25" s="20"/>
      <c r="I25" s="20"/>
      <c r="J25" s="20"/>
      <c r="K25" s="21"/>
    </row>
    <row r="26" spans="2:11" x14ac:dyDescent="0.25">
      <c r="B26" s="19"/>
      <c r="C26" s="20"/>
      <c r="D26" s="20"/>
      <c r="E26" s="20"/>
      <c r="F26" s="20"/>
      <c r="G26" s="20"/>
      <c r="H26" s="20"/>
      <c r="I26" s="20"/>
      <c r="J26" s="20"/>
      <c r="K26" s="21"/>
    </row>
    <row r="27" spans="2:11" x14ac:dyDescent="0.25">
      <c r="B27" s="19"/>
      <c r="C27" s="20"/>
      <c r="D27" s="20"/>
      <c r="E27" s="20"/>
      <c r="F27" s="20"/>
      <c r="G27" s="20"/>
      <c r="H27" s="20"/>
      <c r="I27" s="20"/>
      <c r="J27" s="20"/>
      <c r="K27" s="21"/>
    </row>
    <row r="28" spans="2:11" x14ac:dyDescent="0.25">
      <c r="B28" s="19"/>
      <c r="C28" s="24" t="s">
        <v>15</v>
      </c>
      <c r="D28" s="20"/>
      <c r="E28" s="24" t="s">
        <v>10</v>
      </c>
      <c r="F28" s="20" t="s">
        <v>11</v>
      </c>
      <c r="G28" s="20" t="s">
        <v>12</v>
      </c>
      <c r="H28" s="20" t="s">
        <v>13</v>
      </c>
      <c r="I28" s="20"/>
      <c r="J28" s="20"/>
      <c r="K28" s="21"/>
    </row>
    <row r="29" spans="2:11" x14ac:dyDescent="0.25">
      <c r="B29" s="19"/>
      <c r="C29" s="20"/>
      <c r="D29" s="24">
        <v>0</v>
      </c>
      <c r="E29" s="20">
        <v>0</v>
      </c>
      <c r="F29" s="20">
        <v>0</v>
      </c>
      <c r="G29" s="20">
        <v>0</v>
      </c>
      <c r="H29" s="20">
        <f>+E20</f>
        <v>10000000</v>
      </c>
      <c r="I29" s="20"/>
      <c r="J29" s="20"/>
      <c r="K29" s="21"/>
    </row>
    <row r="30" spans="2:11" x14ac:dyDescent="0.25">
      <c r="B30" s="19"/>
      <c r="C30" s="20"/>
      <c r="D30" s="24">
        <v>1</v>
      </c>
      <c r="E30" s="25">
        <f>+PMT($E$24,$E$22,-$E$20,,)</f>
        <v>1677748.5360069172</v>
      </c>
      <c r="F30" s="25">
        <f>+E30-G30</f>
        <v>1658780.9978712336</v>
      </c>
      <c r="G30" s="20">
        <f>+H29*$E$24</f>
        <v>18967.538135683528</v>
      </c>
      <c r="H30" s="25">
        <f>+H29-F30</f>
        <v>8341219.0021287668</v>
      </c>
      <c r="I30" s="20"/>
      <c r="J30" s="25"/>
      <c r="K30" s="21"/>
    </row>
    <row r="31" spans="2:11" x14ac:dyDescent="0.25">
      <c r="B31" s="19"/>
      <c r="C31" s="20"/>
      <c r="D31" s="24">
        <v>2</v>
      </c>
      <c r="E31" s="25">
        <f t="shared" ref="E31:E35" si="0">+PMT($E$24,$E$22,-$E$20,,)</f>
        <v>1677748.5360069172</v>
      </c>
      <c r="F31" s="25">
        <f t="shared" ref="F31:F35" si="1">+E31-G31</f>
        <v>1661927.2970548207</v>
      </c>
      <c r="G31" s="20">
        <f t="shared" ref="G31:G35" si="2">+H30*$E$24</f>
        <v>15821.238952096548</v>
      </c>
      <c r="H31" s="25">
        <f t="shared" ref="H31:H35" si="3">+H30-F31</f>
        <v>6679291.7050739462</v>
      </c>
      <c r="I31" s="20"/>
      <c r="J31" s="20"/>
      <c r="K31" s="21"/>
    </row>
    <row r="32" spans="2:11" x14ac:dyDescent="0.25">
      <c r="B32" s="19"/>
      <c r="C32" s="20"/>
      <c r="D32" s="24">
        <v>3</v>
      </c>
      <c r="E32" s="25">
        <f t="shared" si="0"/>
        <v>1677748.5360069172</v>
      </c>
      <c r="F32" s="25">
        <f t="shared" si="1"/>
        <v>1665079.5639933827</v>
      </c>
      <c r="G32" s="20">
        <f t="shared" si="2"/>
        <v>12668.972013534472</v>
      </c>
      <c r="H32" s="26">
        <f t="shared" si="3"/>
        <v>5014212.1410805639</v>
      </c>
      <c r="I32" s="20"/>
      <c r="J32" s="20"/>
      <c r="K32" s="21"/>
    </row>
    <row r="33" spans="2:11" x14ac:dyDescent="0.25">
      <c r="B33" s="19"/>
      <c r="C33" s="20"/>
      <c r="D33" s="24">
        <v>4</v>
      </c>
      <c r="E33" s="25">
        <f t="shared" si="0"/>
        <v>1677748.5360069172</v>
      </c>
      <c r="F33" s="25">
        <f t="shared" si="1"/>
        <v>1668237.8100062821</v>
      </c>
      <c r="G33" s="20">
        <f t="shared" si="2"/>
        <v>9510.7260006352935</v>
      </c>
      <c r="H33" s="25">
        <f t="shared" si="3"/>
        <v>3345974.3310742816</v>
      </c>
      <c r="I33" s="20"/>
      <c r="J33" s="20"/>
      <c r="K33" s="21"/>
    </row>
    <row r="34" spans="2:11" x14ac:dyDescent="0.25">
      <c r="B34" s="19"/>
      <c r="C34" s="20"/>
      <c r="D34" s="24">
        <v>5</v>
      </c>
      <c r="E34" s="25">
        <f t="shared" si="0"/>
        <v>1677748.5360069172</v>
      </c>
      <c r="F34" s="25">
        <f t="shared" si="1"/>
        <v>1671402.0464343503</v>
      </c>
      <c r="G34" s="20">
        <f t="shared" si="2"/>
        <v>6346.4895725669612</v>
      </c>
      <c r="H34" s="25">
        <f t="shared" si="3"/>
        <v>1674572.2846399313</v>
      </c>
      <c r="I34" s="20"/>
      <c r="J34" s="20"/>
      <c r="K34" s="21"/>
    </row>
    <row r="35" spans="2:11" x14ac:dyDescent="0.25">
      <c r="B35" s="19"/>
      <c r="C35" s="20"/>
      <c r="D35" s="24">
        <v>6</v>
      </c>
      <c r="E35" s="25">
        <f t="shared" si="0"/>
        <v>1677748.5360069172</v>
      </c>
      <c r="F35" s="25">
        <f t="shared" si="1"/>
        <v>1674572.2846399306</v>
      </c>
      <c r="G35" s="20">
        <f t="shared" si="2"/>
        <v>3176.2513669866585</v>
      </c>
      <c r="H35" s="25">
        <f t="shared" si="3"/>
        <v>0</v>
      </c>
      <c r="I35" s="20"/>
      <c r="J35" s="20"/>
      <c r="K35" s="21"/>
    </row>
    <row r="36" spans="2:11" x14ac:dyDescent="0.25">
      <c r="B36" s="19"/>
      <c r="C36" s="20"/>
      <c r="D36" s="27"/>
      <c r="E36" s="25"/>
      <c r="F36" s="25"/>
      <c r="G36" s="20"/>
      <c r="H36" s="25"/>
      <c r="I36" s="20"/>
      <c r="J36" s="20"/>
      <c r="K36" s="21"/>
    </row>
    <row r="37" spans="2:11" ht="15.75" thickBot="1" x14ac:dyDescent="0.3">
      <c r="B37" s="19"/>
      <c r="C37" s="49" t="s">
        <v>16</v>
      </c>
      <c r="D37" s="49"/>
      <c r="E37" s="28">
        <f>SUM(E29:E36)</f>
        <v>10066491.216041502</v>
      </c>
      <c r="F37" s="28">
        <f>SUM(F29:F36)</f>
        <v>10000000</v>
      </c>
      <c r="G37" s="28">
        <f>SUM(E37:F37)</f>
        <v>20066491.216041502</v>
      </c>
      <c r="H37" s="20"/>
      <c r="I37" s="20"/>
      <c r="J37" s="20"/>
      <c r="K37" s="21"/>
    </row>
    <row r="38" spans="2:11" x14ac:dyDescent="0.25">
      <c r="B38" s="19"/>
      <c r="C38" s="40" t="s">
        <v>17</v>
      </c>
      <c r="D38" s="41"/>
      <c r="E38" s="41"/>
      <c r="F38" s="41"/>
      <c r="G38" s="41"/>
      <c r="H38" s="41"/>
      <c r="I38" s="41"/>
      <c r="J38" s="41"/>
      <c r="K38" s="42"/>
    </row>
    <row r="39" spans="2:11" x14ac:dyDescent="0.25">
      <c r="B39" s="19"/>
      <c r="C39" s="43"/>
      <c r="D39" s="44"/>
      <c r="E39" s="44"/>
      <c r="F39" s="44"/>
      <c r="G39" s="44"/>
      <c r="H39" s="44"/>
      <c r="I39" s="44"/>
      <c r="J39" s="44"/>
      <c r="K39" s="45"/>
    </row>
    <row r="40" spans="2:11" x14ac:dyDescent="0.25">
      <c r="B40" s="19"/>
      <c r="C40" s="43"/>
      <c r="D40" s="44"/>
      <c r="E40" s="44"/>
      <c r="F40" s="44"/>
      <c r="G40" s="44"/>
      <c r="H40" s="44"/>
      <c r="I40" s="44"/>
      <c r="J40" s="44"/>
      <c r="K40" s="45"/>
    </row>
    <row r="41" spans="2:11" ht="15.75" thickBot="1" x14ac:dyDescent="0.3">
      <c r="B41" s="19"/>
      <c r="C41" s="46"/>
      <c r="D41" s="47"/>
      <c r="E41" s="47"/>
      <c r="F41" s="47"/>
      <c r="G41" s="47"/>
      <c r="H41" s="47"/>
      <c r="I41" s="47"/>
      <c r="J41" s="47"/>
      <c r="K41" s="48"/>
    </row>
    <row r="42" spans="2:11" x14ac:dyDescent="0.25">
      <c r="B42" s="19"/>
      <c r="C42" s="20"/>
      <c r="D42" s="20"/>
      <c r="E42" s="20"/>
      <c r="F42" s="20"/>
      <c r="G42" s="20"/>
      <c r="H42" s="20"/>
      <c r="I42" s="20"/>
      <c r="J42" s="20"/>
      <c r="K42" s="21"/>
    </row>
    <row r="43" spans="2:11" x14ac:dyDescent="0.25">
      <c r="B43" s="19"/>
      <c r="C43" s="20" t="s">
        <v>18</v>
      </c>
      <c r="D43" s="20"/>
      <c r="E43" s="20"/>
      <c r="F43" s="20"/>
      <c r="G43" s="20"/>
      <c r="H43" s="20"/>
      <c r="I43" s="20"/>
      <c r="J43" s="20"/>
      <c r="K43" s="21"/>
    </row>
    <row r="44" spans="2:11" x14ac:dyDescent="0.25">
      <c r="B44" s="19"/>
      <c r="C44" s="20" t="s">
        <v>19</v>
      </c>
      <c r="D44" s="20"/>
      <c r="E44" s="20"/>
      <c r="F44" s="20"/>
      <c r="G44" s="20"/>
      <c r="H44" s="20"/>
      <c r="I44" s="20"/>
      <c r="J44" s="20"/>
      <c r="K44" s="21"/>
    </row>
    <row r="45" spans="2:11" x14ac:dyDescent="0.25">
      <c r="B45" s="19"/>
      <c r="C45" s="20" t="s">
        <v>20</v>
      </c>
      <c r="D45" s="20"/>
      <c r="E45" s="29">
        <v>5014212.1399999997</v>
      </c>
      <c r="F45" s="20"/>
      <c r="G45" s="20"/>
      <c r="H45" s="20"/>
      <c r="I45" s="20"/>
      <c r="J45" s="20"/>
      <c r="K45" s="21"/>
    </row>
    <row r="46" spans="2:11" ht="15.75" thickBot="1" x14ac:dyDescent="0.3">
      <c r="B46" s="19"/>
      <c r="C46" s="20" t="s">
        <v>22</v>
      </c>
      <c r="D46" s="20"/>
      <c r="E46" s="20">
        <f>+E45*E25</f>
        <v>4986.843573027586</v>
      </c>
      <c r="F46" s="20"/>
      <c r="G46" s="20"/>
      <c r="H46" s="20"/>
      <c r="I46" s="20"/>
      <c r="J46" s="20"/>
      <c r="K46" s="21"/>
    </row>
    <row r="47" spans="2:11" ht="16.5" thickBot="1" x14ac:dyDescent="0.3">
      <c r="B47" s="19"/>
      <c r="C47" s="12" t="s">
        <v>21</v>
      </c>
      <c r="D47" s="13"/>
      <c r="E47" s="14">
        <f>+E46+E45</f>
        <v>5019198.983573027</v>
      </c>
      <c r="F47" s="20"/>
      <c r="G47" s="20"/>
      <c r="H47" s="20"/>
      <c r="I47" s="20"/>
      <c r="J47" s="20"/>
      <c r="K47" s="21"/>
    </row>
    <row r="48" spans="2:11" x14ac:dyDescent="0.25">
      <c r="B48" s="19"/>
      <c r="C48" s="20"/>
      <c r="D48" s="20"/>
      <c r="E48" s="20"/>
      <c r="F48" s="20"/>
      <c r="G48" s="20"/>
      <c r="H48" s="20"/>
      <c r="I48" s="20"/>
      <c r="J48" s="20"/>
      <c r="K48" s="21"/>
    </row>
    <row r="49" spans="2:11" ht="15.75" thickBot="1" x14ac:dyDescent="0.3">
      <c r="B49" s="30"/>
      <c r="C49" s="31"/>
      <c r="D49" s="31"/>
      <c r="E49" s="31"/>
      <c r="F49" s="31"/>
      <c r="G49" s="31"/>
      <c r="H49" s="31"/>
      <c r="I49" s="31"/>
      <c r="J49" s="31"/>
      <c r="K49" s="32"/>
    </row>
  </sheetData>
  <mergeCells count="3">
    <mergeCell ref="C38:K41"/>
    <mergeCell ref="C37:D37"/>
    <mergeCell ref="C3:J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5"/>
  <sheetViews>
    <sheetView tabSelected="1" workbookViewId="0">
      <selection activeCell="G45" sqref="G45"/>
    </sheetView>
  </sheetViews>
  <sheetFormatPr baseColWidth="10" defaultRowHeight="15" x14ac:dyDescent="0.25"/>
  <cols>
    <col min="1" max="1" width="6.7109375" customWidth="1"/>
    <col min="2" max="2" width="9.140625" customWidth="1"/>
    <col min="3" max="3" width="32.28515625" customWidth="1"/>
    <col min="4" max="4" width="18" customWidth="1"/>
    <col min="5" max="5" width="17.140625" customWidth="1"/>
    <col min="7" max="7" width="11.42578125" customWidth="1"/>
    <col min="8" max="8" width="8" customWidth="1"/>
  </cols>
  <sheetData>
    <row r="1" spans="2:7" ht="15.75" thickBot="1" x14ac:dyDescent="0.3"/>
    <row r="2" spans="2:7" x14ac:dyDescent="0.25">
      <c r="B2" s="16"/>
      <c r="C2" s="17"/>
      <c r="D2" s="17"/>
      <c r="E2" s="17"/>
      <c r="F2" s="17"/>
      <c r="G2" s="18"/>
    </row>
    <row r="3" spans="2:7" x14ac:dyDescent="0.25">
      <c r="B3" s="19"/>
      <c r="C3" s="20"/>
      <c r="D3" s="20"/>
      <c r="E3" s="20"/>
      <c r="F3" s="20"/>
      <c r="G3" s="21"/>
    </row>
    <row r="4" spans="2:7" ht="20.25" customHeight="1" x14ac:dyDescent="0.25">
      <c r="B4" s="19"/>
      <c r="C4" s="33" t="s">
        <v>23</v>
      </c>
      <c r="D4" s="33" t="s">
        <v>24</v>
      </c>
      <c r="E4" s="33" t="s">
        <v>25</v>
      </c>
      <c r="F4" s="20"/>
      <c r="G4" s="21"/>
    </row>
    <row r="5" spans="2:7" ht="18.75" x14ac:dyDescent="0.3">
      <c r="B5" s="19"/>
      <c r="C5" s="34" t="s">
        <v>26</v>
      </c>
      <c r="D5" s="34">
        <v>4000000</v>
      </c>
      <c r="E5" s="34" t="s">
        <v>36</v>
      </c>
      <c r="F5" s="20"/>
      <c r="G5" s="21"/>
    </row>
    <row r="6" spans="2:7" ht="18.75" x14ac:dyDescent="0.3">
      <c r="B6" s="19"/>
      <c r="C6" s="34" t="s">
        <v>27</v>
      </c>
      <c r="D6" s="34">
        <v>4000000</v>
      </c>
      <c r="E6" s="34" t="s">
        <v>37</v>
      </c>
      <c r="F6" s="20"/>
      <c r="G6" s="21"/>
    </row>
    <row r="7" spans="2:7" ht="18.75" x14ac:dyDescent="0.3">
      <c r="B7" s="19"/>
      <c r="C7" s="34" t="s">
        <v>28</v>
      </c>
      <c r="D7" s="34">
        <v>2000000</v>
      </c>
      <c r="E7" s="34" t="s">
        <v>38</v>
      </c>
      <c r="F7" s="20"/>
      <c r="G7" s="21"/>
    </row>
    <row r="8" spans="2:7" ht="18.75" x14ac:dyDescent="0.3">
      <c r="B8" s="19"/>
      <c r="C8" s="34" t="s">
        <v>29</v>
      </c>
      <c r="D8" s="34">
        <v>2500000</v>
      </c>
      <c r="E8" s="34" t="s">
        <v>39</v>
      </c>
      <c r="F8" s="20"/>
      <c r="G8" s="21"/>
    </row>
    <row r="9" spans="2:7" ht="18.75" x14ac:dyDescent="0.3">
      <c r="B9" s="19"/>
      <c r="C9" s="34" t="s">
        <v>30</v>
      </c>
      <c r="D9" s="34">
        <v>1250000</v>
      </c>
      <c r="E9" s="34" t="s">
        <v>40</v>
      </c>
      <c r="F9" s="20"/>
      <c r="G9" s="21"/>
    </row>
    <row r="10" spans="2:7" ht="18.75" x14ac:dyDescent="0.3">
      <c r="B10" s="19"/>
      <c r="C10" s="34" t="s">
        <v>31</v>
      </c>
      <c r="D10" s="34">
        <v>3500000</v>
      </c>
      <c r="E10" s="34" t="s">
        <v>41</v>
      </c>
      <c r="F10" s="20"/>
      <c r="G10" s="21"/>
    </row>
    <row r="11" spans="2:7" ht="18.75" x14ac:dyDescent="0.3">
      <c r="B11" s="19"/>
      <c r="C11" s="34" t="s">
        <v>32</v>
      </c>
      <c r="D11" s="34">
        <v>3500000</v>
      </c>
      <c r="E11" s="34" t="s">
        <v>42</v>
      </c>
      <c r="F11" s="20"/>
      <c r="G11" s="21"/>
    </row>
    <row r="12" spans="2:7" ht="18.75" x14ac:dyDescent="0.3">
      <c r="B12" s="19"/>
      <c r="C12" s="34" t="s">
        <v>33</v>
      </c>
      <c r="D12" s="34">
        <v>5500000</v>
      </c>
      <c r="E12" s="34" t="s">
        <v>43</v>
      </c>
      <c r="F12" s="20"/>
      <c r="G12" s="21"/>
    </row>
    <row r="13" spans="2:7" x14ac:dyDescent="0.25">
      <c r="B13" s="19"/>
      <c r="C13" s="20"/>
      <c r="D13" s="20"/>
      <c r="E13" s="20"/>
      <c r="F13" s="20"/>
      <c r="G13" s="21"/>
    </row>
    <row r="14" spans="2:7" ht="18.75" x14ac:dyDescent="0.3">
      <c r="B14" s="19"/>
      <c r="C14" s="35" t="s">
        <v>34</v>
      </c>
      <c r="D14" s="20"/>
      <c r="E14" s="20"/>
      <c r="F14" s="20"/>
      <c r="G14" s="21"/>
    </row>
    <row r="15" spans="2:7" x14ac:dyDescent="0.25">
      <c r="B15" s="19"/>
      <c r="C15" s="20"/>
      <c r="D15" s="20"/>
      <c r="E15" s="20"/>
      <c r="F15" s="20"/>
      <c r="G15" s="21"/>
    </row>
    <row r="16" spans="2:7" ht="15.75" thickBot="1" x14ac:dyDescent="0.3">
      <c r="B16" s="30"/>
      <c r="C16" s="31"/>
      <c r="D16" s="31"/>
      <c r="E16" s="31"/>
      <c r="F16" s="31"/>
      <c r="G16" s="32"/>
    </row>
    <row r="17" spans="2:8" ht="15.75" thickBot="1" x14ac:dyDescent="0.3"/>
    <row r="18" spans="2:8" ht="38.25" customHeight="1" thickBot="1" x14ac:dyDescent="0.3">
      <c r="B18" s="53" t="s">
        <v>35</v>
      </c>
      <c r="C18" s="54"/>
      <c r="D18" s="54"/>
      <c r="E18" s="54"/>
      <c r="F18" s="54"/>
      <c r="G18" s="55"/>
    </row>
    <row r="19" spans="2:8" ht="38.25" customHeight="1" x14ac:dyDescent="0.25">
      <c r="B19" s="38"/>
      <c r="C19" s="57" t="s">
        <v>47</v>
      </c>
      <c r="D19" s="57"/>
      <c r="E19" s="57"/>
      <c r="F19" s="57"/>
      <c r="G19" s="38"/>
    </row>
    <row r="21" spans="2:8" x14ac:dyDescent="0.25">
      <c r="B21" s="56" t="s">
        <v>44</v>
      </c>
      <c r="C21" s="56"/>
      <c r="D21" s="56"/>
      <c r="E21" s="56"/>
      <c r="F21" s="56"/>
      <c r="G21" s="56"/>
    </row>
    <row r="22" spans="2:8" ht="21" x14ac:dyDescent="0.25">
      <c r="C22" s="33" t="s">
        <v>23</v>
      </c>
      <c r="D22" s="33" t="s">
        <v>24</v>
      </c>
      <c r="E22" s="33" t="s">
        <v>25</v>
      </c>
      <c r="F22" s="36" t="s">
        <v>45</v>
      </c>
      <c r="G22" s="36" t="s">
        <v>46</v>
      </c>
    </row>
    <row r="23" spans="2:8" ht="18.75" x14ac:dyDescent="0.3">
      <c r="C23" s="34" t="s">
        <v>26</v>
      </c>
      <c r="D23" s="34">
        <v>4000000</v>
      </c>
      <c r="E23" s="34" t="s">
        <v>36</v>
      </c>
      <c r="F23" s="37">
        <v>2.1999999999999999E-2</v>
      </c>
      <c r="G23">
        <f>+D23*(1+F24)^12</f>
        <v>4088000.0000000019</v>
      </c>
      <c r="H23" s="58"/>
    </row>
    <row r="24" spans="2:8" ht="18.75" x14ac:dyDescent="0.3">
      <c r="C24" s="34" t="s">
        <v>27</v>
      </c>
      <c r="D24" s="34">
        <v>4000000</v>
      </c>
      <c r="E24" s="34" t="s">
        <v>37</v>
      </c>
      <c r="F24" s="39">
        <f>+(1+$F$23)^(30/360)-1</f>
        <v>1.8151029571964461E-3</v>
      </c>
      <c r="G24">
        <f>+D24*(1+$F$24)^6</f>
        <v>4043760.6259520366</v>
      </c>
      <c r="H24" s="58"/>
    </row>
    <row r="25" spans="2:8" ht="18.75" x14ac:dyDescent="0.3">
      <c r="C25" s="34" t="s">
        <v>28</v>
      </c>
      <c r="D25" s="34">
        <v>2000000</v>
      </c>
      <c r="E25" s="34" t="s">
        <v>38</v>
      </c>
      <c r="F25" s="39">
        <v>2.1999999999999999E-2</v>
      </c>
      <c r="G25">
        <f>+D25*(1+$F$24)^24</f>
        <v>2088968.0000000021</v>
      </c>
      <c r="H25" s="58"/>
    </row>
    <row r="26" spans="2:8" ht="18.75" x14ac:dyDescent="0.3">
      <c r="C26" s="34" t="s">
        <v>29</v>
      </c>
      <c r="D26" s="34">
        <v>2500000</v>
      </c>
      <c r="E26" s="34" t="s">
        <v>39</v>
      </c>
      <c r="F26" s="39">
        <f t="shared" ref="F26:F30" si="0">+(1+$F$23)^(30/360)-1</f>
        <v>1.8151029571964461E-3</v>
      </c>
      <c r="G26">
        <f>+D26*(1+$F$24)^3</f>
        <v>2513637.996619652</v>
      </c>
      <c r="H26" s="58"/>
    </row>
    <row r="27" spans="2:8" ht="18.75" x14ac:dyDescent="0.3">
      <c r="C27" s="34" t="s">
        <v>30</v>
      </c>
      <c r="D27" s="34">
        <v>1250000</v>
      </c>
      <c r="E27" s="34" t="s">
        <v>40</v>
      </c>
      <c r="F27" s="39">
        <f t="shared" si="0"/>
        <v>1.8151029571964461E-3</v>
      </c>
      <c r="G27">
        <f>+D27*(1+$F$24)^10</f>
        <v>1272875.008005253</v>
      </c>
      <c r="H27" s="58"/>
    </row>
    <row r="28" spans="2:8" ht="18.75" x14ac:dyDescent="0.3">
      <c r="C28" s="34" t="s">
        <v>31</v>
      </c>
      <c r="D28" s="34">
        <v>3500000</v>
      </c>
      <c r="E28" s="34" t="s">
        <v>41</v>
      </c>
      <c r="F28" s="39">
        <f t="shared" si="0"/>
        <v>1.8151029571964461E-3</v>
      </c>
      <c r="G28">
        <f>+D28*(1+$F$24)^15</f>
        <v>3596513.2455633995</v>
      </c>
      <c r="H28" s="58"/>
    </row>
    <row r="29" spans="2:8" ht="18.75" x14ac:dyDescent="0.3">
      <c r="C29" s="34" t="s">
        <v>32</v>
      </c>
      <c r="D29" s="34">
        <v>3500000</v>
      </c>
      <c r="E29" s="34" t="s">
        <v>42</v>
      </c>
      <c r="F29" s="39">
        <f t="shared" si="0"/>
        <v>1.8151029571964461E-3</v>
      </c>
      <c r="G29">
        <f>+D29*(1+$F$24)^18</f>
        <v>3616132.9397576102</v>
      </c>
      <c r="H29" s="58"/>
    </row>
    <row r="30" spans="2:8" ht="18.75" x14ac:dyDescent="0.3">
      <c r="C30" s="34" t="s">
        <v>33</v>
      </c>
      <c r="D30" s="34">
        <v>5500000</v>
      </c>
      <c r="E30" s="34" t="s">
        <v>43</v>
      </c>
      <c r="F30" s="39">
        <f t="shared" si="0"/>
        <v>1.8151029571964461E-3</v>
      </c>
      <c r="G30">
        <f>+D30*(1+$F$24)^20</f>
        <v>5703141.9667353919</v>
      </c>
      <c r="H30" s="58"/>
    </row>
    <row r="33" spans="3:7" ht="15.75" thickBot="1" x14ac:dyDescent="0.3"/>
    <row r="34" spans="3:7" ht="15.75" thickBot="1" x14ac:dyDescent="0.3">
      <c r="C34" s="59" t="s">
        <v>49</v>
      </c>
      <c r="D34" s="60"/>
      <c r="E34" s="60"/>
      <c r="F34" s="60"/>
      <c r="G34" s="61"/>
    </row>
    <row r="36" spans="3:7" x14ac:dyDescent="0.25">
      <c r="C36" t="s">
        <v>50</v>
      </c>
      <c r="D36" s="62">
        <f>SUM(D23:D30)</f>
        <v>26250000</v>
      </c>
      <c r="E36" s="62" t="s">
        <v>52</v>
      </c>
    </row>
    <row r="37" spans="3:7" x14ac:dyDescent="0.25">
      <c r="C37" t="s">
        <v>51</v>
      </c>
      <c r="D37" s="62">
        <f>SUM(G23:G30)</f>
        <v>26923029.782633349</v>
      </c>
      <c r="E37" s="62" t="s">
        <v>46</v>
      </c>
    </row>
    <row r="38" spans="3:7" ht="18.75" x14ac:dyDescent="0.3">
      <c r="C38" s="35" t="s">
        <v>48</v>
      </c>
      <c r="D38">
        <f>+D37-D36</f>
        <v>673029.7826333493</v>
      </c>
    </row>
    <row r="39" spans="3:7" ht="18.75" x14ac:dyDescent="0.3">
      <c r="C39" s="35" t="s">
        <v>54</v>
      </c>
      <c r="D39" s="37">
        <f>+D38/D37</f>
        <v>2.4998292839518602E-2</v>
      </c>
    </row>
    <row r="40" spans="3:7" x14ac:dyDescent="0.25">
      <c r="D40" t="s">
        <v>53</v>
      </c>
      <c r="E40" t="s">
        <v>25</v>
      </c>
    </row>
    <row r="42" spans="3:7" x14ac:dyDescent="0.25">
      <c r="C42" t="s">
        <v>55</v>
      </c>
    </row>
    <row r="45" spans="3:7" x14ac:dyDescent="0.25">
      <c r="G45" s="37">
        <v>1E-4</v>
      </c>
    </row>
  </sheetData>
  <mergeCells count="5">
    <mergeCell ref="B18:G18"/>
    <mergeCell ref="B21:G21"/>
    <mergeCell ref="C19:F19"/>
    <mergeCell ref="H23:H30"/>
    <mergeCell ref="C34:G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Unidad 3.3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Full name</cp:lastModifiedBy>
  <dcterms:created xsi:type="dcterms:W3CDTF">2018-08-14T17:11:08Z</dcterms:created>
  <dcterms:modified xsi:type="dcterms:W3CDTF">2018-08-15T16:06:38Z</dcterms:modified>
</cp:coreProperties>
</file>