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ocuments\Documentos Jessy\universidad\"/>
    </mc:Choice>
  </mc:AlternateContent>
  <bookViews>
    <workbookView xWindow="0" yWindow="0" windowWidth="15345" windowHeight="4575"/>
  </bookViews>
  <sheets>
    <sheet name="Plantilla" sheetId="4" r:id="rId1"/>
  </sheets>
  <calcPr calcId="162913"/>
</workbook>
</file>

<file path=xl/calcChain.xml><?xml version="1.0" encoding="utf-8"?>
<calcChain xmlns="http://schemas.openxmlformats.org/spreadsheetml/2006/main">
  <c r="C24" i="4" l="1"/>
  <c r="C23" i="4"/>
  <c r="C17" i="4"/>
  <c r="I40" i="4" l="1"/>
  <c r="B36" i="4"/>
  <c r="C36" i="4" s="1"/>
  <c r="K36" i="4" s="1"/>
  <c r="B37" i="4"/>
  <c r="C37" i="4" s="1"/>
  <c r="K37" i="4" s="1"/>
  <c r="B38" i="4"/>
  <c r="C38" i="4" s="1"/>
  <c r="K38" i="4" s="1"/>
  <c r="B39" i="4"/>
  <c r="C39" i="4" s="1"/>
  <c r="K39" i="4" s="1"/>
  <c r="B40" i="4"/>
  <c r="C40" i="4" s="1"/>
  <c r="K40" i="4" s="1"/>
  <c r="B41" i="4"/>
  <c r="C41" i="4" s="1"/>
  <c r="K41" i="4" s="1"/>
  <c r="B42" i="4"/>
  <c r="C42" i="4" s="1"/>
  <c r="K42" i="4" s="1"/>
  <c r="B43" i="4"/>
  <c r="C43" i="4" s="1"/>
  <c r="K43" i="4" s="1"/>
  <c r="B35" i="4"/>
  <c r="C35" i="4" s="1"/>
  <c r="A36" i="4"/>
  <c r="A37" i="4"/>
  <c r="A38" i="4"/>
  <c r="A39" i="4"/>
  <c r="A40" i="4"/>
  <c r="A41" i="4"/>
  <c r="A42" i="4"/>
  <c r="A43" i="4"/>
  <c r="A35" i="4"/>
  <c r="G42" i="4" l="1"/>
  <c r="E42" i="4"/>
  <c r="I42" i="4"/>
  <c r="I41" i="4"/>
  <c r="G41" i="4"/>
  <c r="E41" i="4"/>
  <c r="L41" i="4" s="1"/>
  <c r="I43" i="4"/>
  <c r="G43" i="4"/>
  <c r="E43" i="4"/>
  <c r="L43" i="4" s="1"/>
  <c r="G40" i="4"/>
  <c r="E40" i="4"/>
  <c r="L40" i="4" s="1"/>
  <c r="I39" i="4"/>
  <c r="E39" i="4"/>
  <c r="G39" i="4"/>
  <c r="G38" i="4"/>
  <c r="I38" i="4"/>
  <c r="E38" i="4"/>
  <c r="L38" i="4" s="1"/>
  <c r="G37" i="4"/>
  <c r="E37" i="4"/>
  <c r="I37" i="4"/>
  <c r="I36" i="4"/>
  <c r="E36" i="4"/>
  <c r="L36" i="4" s="1"/>
  <c r="G36" i="4"/>
  <c r="K35" i="4"/>
  <c r="G35" i="4"/>
  <c r="I35" i="4"/>
  <c r="E35" i="4"/>
  <c r="L42" i="4" l="1"/>
  <c r="L39" i="4"/>
  <c r="L37" i="4"/>
  <c r="L35" i="4"/>
  <c r="F5" i="4" l="1"/>
  <c r="F6" i="4"/>
  <c r="F7" i="4"/>
  <c r="F8" i="4"/>
  <c r="F9" i="4"/>
  <c r="F10" i="4"/>
  <c r="F11" i="4"/>
  <c r="F12" i="4"/>
  <c r="F4" i="4"/>
  <c r="E5" i="4"/>
  <c r="E6" i="4"/>
  <c r="E7" i="4"/>
  <c r="E8" i="4"/>
  <c r="E9" i="4"/>
  <c r="E10" i="4"/>
  <c r="E11" i="4"/>
  <c r="E12" i="4"/>
  <c r="E4" i="4"/>
  <c r="I10" i="4" l="1"/>
  <c r="J10" i="4" s="1"/>
  <c r="I12" i="4"/>
  <c r="J12" i="4" s="1"/>
  <c r="I8" i="4"/>
  <c r="K8" i="4" s="1"/>
  <c r="I6" i="4"/>
  <c r="J6" i="4" s="1"/>
  <c r="I11" i="4"/>
  <c r="I9" i="4"/>
  <c r="I7" i="4"/>
  <c r="I5" i="4"/>
  <c r="I4" i="4"/>
  <c r="L13" i="4"/>
  <c r="H13" i="4"/>
  <c r="E13" i="4"/>
  <c r="D22" i="4" s="1"/>
  <c r="F13" i="4"/>
  <c r="G13" i="4"/>
  <c r="K10" i="4" l="1"/>
  <c r="K12" i="4"/>
  <c r="M12" i="4" s="1"/>
  <c r="N12" i="4" s="1"/>
  <c r="K6" i="4"/>
  <c r="J4" i="4"/>
  <c r="K4" i="4"/>
  <c r="J7" i="4"/>
  <c r="K7" i="4"/>
  <c r="J5" i="4"/>
  <c r="K5" i="4"/>
  <c r="J11" i="4"/>
  <c r="K11" i="4"/>
  <c r="J9" i="4"/>
  <c r="K9" i="4"/>
  <c r="J8" i="4"/>
  <c r="M5" i="4" l="1"/>
  <c r="N5" i="4" s="1"/>
  <c r="M11" i="4"/>
  <c r="N11" i="4" s="1"/>
  <c r="M7" i="4"/>
  <c r="N7" i="4" s="1"/>
  <c r="M4" i="4"/>
  <c r="N4" i="4" s="1"/>
  <c r="M9" i="4"/>
  <c r="N9" i="4" s="1"/>
  <c r="M10" i="4"/>
  <c r="N10" i="4" s="1"/>
  <c r="I13" i="4"/>
  <c r="M8" i="4"/>
  <c r="N8" i="4" s="1"/>
  <c r="J13" i="4"/>
  <c r="H17" i="4" l="1"/>
  <c r="H19" i="4"/>
  <c r="H20" i="4"/>
  <c r="D24" i="4"/>
  <c r="D18" i="4"/>
  <c r="D23" i="4"/>
  <c r="D19" i="4"/>
  <c r="D17" i="4"/>
  <c r="K13" i="4"/>
  <c r="M6" i="4"/>
  <c r="H18" i="4" l="1"/>
  <c r="H21" i="4" s="1"/>
  <c r="D20" i="4"/>
  <c r="D25" i="4"/>
  <c r="N6" i="4"/>
  <c r="N13" i="4" s="1"/>
  <c r="M13" i="4"/>
  <c r="B27" i="4" l="1"/>
</calcChain>
</file>

<file path=xl/sharedStrings.xml><?xml version="1.0" encoding="utf-8"?>
<sst xmlns="http://schemas.openxmlformats.org/spreadsheetml/2006/main" count="98" uniqueCount="93">
  <si>
    <t>NOMBRE DEL EMPLEADO</t>
  </si>
  <si>
    <t>DEVENGADO</t>
  </si>
  <si>
    <t>DEDUCCIONES</t>
  </si>
  <si>
    <t>ICBF</t>
  </si>
  <si>
    <t>SENA</t>
  </si>
  <si>
    <t>TOTALES</t>
  </si>
  <si>
    <t>Seguridad Social</t>
  </si>
  <si>
    <t>%</t>
  </si>
  <si>
    <t>Valor</t>
  </si>
  <si>
    <t>Provisiones Prest. Soc y Vac.</t>
  </si>
  <si>
    <t>Salud</t>
  </si>
  <si>
    <t>Fondo de Pensiones</t>
  </si>
  <si>
    <t>ARL (riesgos laborales)</t>
  </si>
  <si>
    <t>Parafiscales</t>
  </si>
  <si>
    <t>Caja Compensación Familiar</t>
  </si>
  <si>
    <t>TOTAL HORAS EXTRAS</t>
  </si>
  <si>
    <t>ORDINARIA</t>
  </si>
  <si>
    <t>H EXTRAS DIURNAS</t>
  </si>
  <si>
    <t>EXTRA DIURNA</t>
  </si>
  <si>
    <t>Salario minimo</t>
  </si>
  <si>
    <t>Auxilio de transporte</t>
  </si>
  <si>
    <t>Firma</t>
  </si>
  <si>
    <t>A cargo del emplador</t>
  </si>
  <si>
    <t xml:space="preserve">Cesantias </t>
  </si>
  <si>
    <t>Intereses sobre cesantias</t>
  </si>
  <si>
    <t xml:space="preserve">Prima </t>
  </si>
  <si>
    <t>Vacaciones</t>
  </si>
  <si>
    <t>Total Seguridad Social</t>
  </si>
  <si>
    <t>Total Parafiscales</t>
  </si>
  <si>
    <t>Total prestaciones sociales</t>
  </si>
  <si>
    <t>Días de la nomina</t>
  </si>
  <si>
    <t>Horas trabajadas en el día</t>
  </si>
  <si>
    <t>Cant hora 
extra ordinaria</t>
  </si>
  <si>
    <t>Valor Hora Ordinaria</t>
  </si>
  <si>
    <t>Basico</t>
  </si>
  <si>
    <t>Retención/ otras deducciones</t>
  </si>
  <si>
    <t>Cant hora extra nocturna</t>
  </si>
  <si>
    <t>Valor hora extra nocturna</t>
  </si>
  <si>
    <t>Valor hora extra o.</t>
  </si>
  <si>
    <t>Valor hora extra día festivo</t>
  </si>
  <si>
    <t>Cant hora extra día festiva</t>
  </si>
  <si>
    <t>Cant hora extra noche festivo</t>
  </si>
  <si>
    <t>Valor hora extra noche festivo</t>
  </si>
  <si>
    <t>Sueldo basico</t>
  </si>
  <si>
    <t>Cargo</t>
  </si>
  <si>
    <t>Total basico</t>
  </si>
  <si>
    <t>Aux de transporte</t>
  </si>
  <si>
    <t>Días trabajados</t>
  </si>
  <si>
    <t>Neto Pagado</t>
  </si>
  <si>
    <t>Horas Extras</t>
  </si>
  <si>
    <t>Comisiones</t>
  </si>
  <si>
    <t>Total Devengado</t>
  </si>
  <si>
    <t>Pension</t>
  </si>
  <si>
    <t>Total Deducciones</t>
  </si>
  <si>
    <t>Total a cargo del empleador</t>
  </si>
  <si>
    <t>Tipo</t>
  </si>
  <si>
    <t>Tarifa</t>
  </si>
  <si>
    <t>Actividades</t>
  </si>
  <si>
    <t>I</t>
  </si>
  <si>
    <t>Financieras, Trabajos de Oficina, Administrativos; centros Educativos, Restaurantes</t>
  </si>
  <si>
    <t>II</t>
  </si>
  <si>
    <t>Algunos procesos manufactureros como la fabricación de tapetes, tejidos, confecciones y flores artificiales Almacenes por Departamentos, Algunas labores Agrícolas</t>
  </si>
  <si>
    <t>III</t>
  </si>
  <si>
    <t>Algunos procesos manufactureros como la fabricación de agujas, alcoholes Artículos de cuero</t>
  </si>
  <si>
    <t>IV</t>
  </si>
  <si>
    <t>Procesos manufactureros como fabricación de aceites, cervezas, vidrios, procesos de galvanización; transporte, servicios de vigilancia privada</t>
  </si>
  <si>
    <t>V</t>
  </si>
  <si>
    <t>Areneras, manejo de asbesto, Bomberos, manejo de explosivos, construcción, Explotación petrolera</t>
  </si>
  <si>
    <t>Seleccione la tarifa:</t>
  </si>
  <si>
    <t>IMPORTANTE!</t>
  </si>
  <si>
    <t>Se encuentra exonerado de pago de aporte de Parafiscales y Salud Ley 1607 de 2012?</t>
  </si>
  <si>
    <t>Si</t>
  </si>
  <si>
    <t xml:space="preserve">    marque con una "x" si es así.</t>
  </si>
  <si>
    <t>Nombre del Empleado</t>
  </si>
  <si>
    <t>juan Dias Salazar</t>
  </si>
  <si>
    <t>Conductor</t>
  </si>
  <si>
    <t xml:space="preserve">Nomina del día 03 al 04 del 2019 </t>
  </si>
  <si>
    <t>Esteban leon Ortiz</t>
  </si>
  <si>
    <t>luis Diaz Saldaña</t>
  </si>
  <si>
    <t>Mateo alejando Mora Rivera</t>
  </si>
  <si>
    <t>Nicolas antonio Prieto Prieto</t>
  </si>
  <si>
    <t>Leonardo salmarca Ruiz</t>
  </si>
  <si>
    <t>Maria Alba Romeros Castro</t>
  </si>
  <si>
    <t>Roxana Cruz leon</t>
  </si>
  <si>
    <t>Luisa Fernanda Coy Alba</t>
  </si>
  <si>
    <t>Servicion Generales</t>
  </si>
  <si>
    <t>pintor</t>
  </si>
  <si>
    <t>Aux. Operativo</t>
  </si>
  <si>
    <t>Almacenista</t>
  </si>
  <si>
    <t>Recursos Humanos</t>
  </si>
  <si>
    <t>Contador</t>
  </si>
  <si>
    <t>soldador</t>
  </si>
  <si>
    <t>Calidad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</si>
</sst>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-* #,##0.00_-;\-* #,##0.00_-;_-* &quot;-&quot;??_-;_-@_-"/>
    <numFmt numFmtId="164" formatCode="_-* #,##0.00\ &quot;$&quot;_-;\-* #,##0.00\ &quot;$&quot;_-;_-* &quot;-&quot;??\ &quot;$&quot;_-;_-@_-"/>
    <numFmt numFmtId="165" formatCode="_(&quot;$&quot;\ * #,##0.00_);_(&quot;$&quot;\ * \(#,##0.00\);_(&quot;$&quot;\ * &quot;-&quot;??_);_(@_)"/>
    <numFmt numFmtId="166" formatCode="_(* #,##0.00_);_(* \(#,##0.00\);_(* &quot;-&quot;??_);_(@_)"/>
    <numFmt numFmtId="167" formatCode="&quot;$&quot;\ #,##0"/>
    <numFmt numFmtId="168" formatCode="0.0%"/>
    <numFmt numFmtId="169" formatCode="0.000%"/>
    <numFmt numFmtId="170" formatCode="[$$-240A]\ #,##0_);\([$$-240A]\ #,##0\)"/>
    <numFmt numFmtId="171" formatCode="_(* #,##0_);_(* \(#,##0\);_(* &quot;-&quot;??_);_(@_)"/>
    <numFmt numFmtId="172" formatCode="_-* #,##0_-;\-* #,##0_-;_-* &quot;-&quot;??_-;_-@_-"/>
    <numFmt numFmtId="173" formatCode="_(&quot;$&quot;\ * #,##0_);_(&quot;$&quot;\ * \(#,##0\);_(&quot;$&quot;\ * &quot;-&quot;??_);_(@_)"/>
    <numFmt numFmtId="174" formatCode="#,##0\ &quot;$&quot;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6"/>
      <color theme="1"/>
      <name val="Arial"/>
      <family val="2"/>
    </font>
    <font>
      <b/>
      <sz val="14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0">
    <xf numFmtId="0" fontId="0" fillId="0" borderId="0" xfId="0"/>
    <xf numFmtId="0" fontId="2" fillId="2" borderId="0" xfId="0" applyFont="1" applyFill="1" applyProtection="1">
      <protection hidden="1"/>
    </xf>
    <xf numFmtId="164" fontId="5" fillId="2" borderId="6" xfId="0" applyNumberFormat="1" applyFont="1" applyFill="1" applyBorder="1" applyAlignment="1" applyProtection="1">
      <alignment horizontal="right" vertical="center" shrinkToFit="1"/>
      <protection hidden="1"/>
    </xf>
    <xf numFmtId="174" fontId="5" fillId="2" borderId="6" xfId="0" applyNumberFormat="1" applyFont="1" applyFill="1" applyBorder="1" applyAlignment="1" applyProtection="1">
      <alignment horizontal="right" vertical="center" shrinkToFit="1"/>
      <protection hidden="1"/>
    </xf>
    <xf numFmtId="171" fontId="5" fillId="2" borderId="6" xfId="1" applyNumberFormat="1" applyFont="1" applyFill="1" applyBorder="1" applyAlignment="1" applyProtection="1">
      <alignment horizontal="right" vertical="center" shrinkToFit="1"/>
      <protection hidden="1"/>
    </xf>
    <xf numFmtId="0" fontId="5" fillId="0" borderId="22" xfId="0" applyFont="1" applyFill="1" applyBorder="1" applyAlignment="1" applyProtection="1">
      <alignment vertical="center" shrinkToFit="1"/>
      <protection hidden="1"/>
    </xf>
    <xf numFmtId="164" fontId="5" fillId="2" borderId="11" xfId="0" applyNumberFormat="1" applyFont="1" applyFill="1" applyBorder="1" applyAlignment="1" applyProtection="1">
      <alignment horizontal="right" vertical="center" shrinkToFit="1"/>
      <protection hidden="1"/>
    </xf>
    <xf numFmtId="167" fontId="2" fillId="2" borderId="12" xfId="0" applyNumberFormat="1" applyFont="1" applyFill="1" applyBorder="1" applyAlignment="1" applyProtection="1">
      <alignment horizontal="right" vertical="center" shrinkToFit="1"/>
      <protection hidden="1"/>
    </xf>
    <xf numFmtId="0" fontId="5" fillId="2" borderId="10" xfId="0" applyFont="1" applyFill="1" applyBorder="1" applyAlignment="1" applyProtection="1">
      <alignment vertical="center" shrinkToFit="1"/>
      <protection hidden="1"/>
    </xf>
    <xf numFmtId="0" fontId="5" fillId="2" borderId="22" xfId="0" applyFont="1" applyFill="1" applyBorder="1" applyAlignment="1" applyProtection="1">
      <alignment vertical="center" shrinkToFit="1"/>
      <protection hidden="1"/>
    </xf>
    <xf numFmtId="0" fontId="7" fillId="0" borderId="0" xfId="0" applyFont="1"/>
    <xf numFmtId="173" fontId="7" fillId="0" borderId="6" xfId="2" applyNumberFormat="1" applyFont="1" applyBorder="1"/>
    <xf numFmtId="168" fontId="2" fillId="2" borderId="6" xfId="0" applyNumberFormat="1" applyFont="1" applyFill="1" applyBorder="1" applyAlignment="1" applyProtection="1">
      <alignment horizontal="center" vertical="center"/>
      <protection hidden="1"/>
    </xf>
    <xf numFmtId="167" fontId="5" fillId="2" borderId="19" xfId="3" applyNumberFormat="1" applyFont="1" applyFill="1" applyBorder="1" applyAlignment="1" applyProtection="1">
      <protection hidden="1"/>
    </xf>
    <xf numFmtId="169" fontId="5" fillId="2" borderId="6" xfId="3" applyNumberFormat="1" applyFont="1" applyFill="1" applyBorder="1" applyProtection="1">
      <protection hidden="1"/>
    </xf>
    <xf numFmtId="167" fontId="5" fillId="2" borderId="9" xfId="0" applyNumberFormat="1" applyFont="1" applyFill="1" applyBorder="1" applyAlignment="1" applyProtection="1">
      <alignment horizontal="right"/>
      <protection hidden="1"/>
    </xf>
    <xf numFmtId="9" fontId="2" fillId="2" borderId="6" xfId="0" applyNumberFormat="1" applyFont="1" applyFill="1" applyBorder="1" applyAlignment="1" applyProtection="1">
      <alignment horizontal="center" vertical="center"/>
      <protection hidden="1"/>
    </xf>
    <xf numFmtId="9" fontId="2" fillId="2" borderId="6" xfId="3" applyFont="1" applyFill="1" applyBorder="1" applyProtection="1">
      <protection hidden="1"/>
    </xf>
    <xf numFmtId="169" fontId="5" fillId="2" borderId="6" xfId="3" applyNumberFormat="1" applyFont="1" applyFill="1" applyBorder="1" applyAlignment="1" applyProtection="1">
      <alignment horizontal="center" vertical="center"/>
      <protection hidden="1"/>
    </xf>
    <xf numFmtId="170" fontId="6" fillId="2" borderId="27" xfId="0" applyNumberFormat="1" applyFont="1" applyFill="1" applyBorder="1" applyAlignment="1" applyProtection="1">
      <protection hidden="1"/>
    </xf>
    <xf numFmtId="0" fontId="5" fillId="2" borderId="14" xfId="0" applyFont="1" applyFill="1" applyBorder="1" applyProtection="1">
      <protection hidden="1"/>
    </xf>
    <xf numFmtId="170" fontId="6" fillId="2" borderId="15" xfId="0" applyNumberFormat="1" applyFont="1" applyFill="1" applyBorder="1" applyAlignment="1" applyProtection="1">
      <alignment horizontal="right"/>
      <protection hidden="1"/>
    </xf>
    <xf numFmtId="9" fontId="5" fillId="2" borderId="7" xfId="3" applyNumberFormat="1" applyFont="1" applyFill="1" applyBorder="1" applyAlignment="1" applyProtection="1">
      <alignment horizontal="center" vertical="center"/>
      <protection hidden="1"/>
    </xf>
    <xf numFmtId="170" fontId="5" fillId="2" borderId="8" xfId="2" applyNumberFormat="1" applyFont="1" applyFill="1" applyBorder="1" applyAlignment="1" applyProtection="1">
      <protection hidden="1"/>
    </xf>
    <xf numFmtId="9" fontId="5" fillId="2" borderId="6" xfId="3" applyNumberFormat="1" applyFont="1" applyFill="1" applyBorder="1" applyAlignment="1" applyProtection="1">
      <alignment horizontal="center" vertical="center"/>
      <protection hidden="1"/>
    </xf>
    <xf numFmtId="170" fontId="5" fillId="2" borderId="9" xfId="2" applyNumberFormat="1" applyFont="1" applyFill="1" applyBorder="1" applyAlignment="1" applyProtection="1">
      <protection hidden="1"/>
    </xf>
    <xf numFmtId="170" fontId="6" fillId="2" borderId="15" xfId="0" applyNumberFormat="1" applyFont="1" applyFill="1" applyBorder="1" applyAlignment="1" applyProtection="1">
      <protection hidden="1"/>
    </xf>
    <xf numFmtId="0" fontId="9" fillId="0" borderId="0" xfId="0" applyFont="1"/>
    <xf numFmtId="171" fontId="7" fillId="2" borderId="6" xfId="1" applyNumberFormat="1" applyFont="1" applyFill="1" applyBorder="1"/>
    <xf numFmtId="0" fontId="7" fillId="2" borderId="6" xfId="0" applyFont="1" applyFill="1" applyBorder="1"/>
    <xf numFmtId="43" fontId="7" fillId="2" borderId="6" xfId="0" applyNumberFormat="1" applyFont="1" applyFill="1" applyBorder="1"/>
    <xf numFmtId="0" fontId="5" fillId="0" borderId="10" xfId="0" applyFont="1" applyFill="1" applyBorder="1" applyAlignment="1" applyProtection="1">
      <alignment vertical="center" shrinkToFit="1"/>
      <protection hidden="1"/>
    </xf>
    <xf numFmtId="164" fontId="7" fillId="2" borderId="6" xfId="0" applyNumberFormat="1" applyFont="1" applyFill="1" applyBorder="1" applyAlignment="1" applyProtection="1">
      <alignment horizontal="right" vertical="center" shrinkToFit="1"/>
      <protection hidden="1"/>
    </xf>
    <xf numFmtId="0" fontId="7" fillId="0" borderId="29" xfId="0" applyFont="1" applyBorder="1"/>
    <xf numFmtId="173" fontId="5" fillId="2" borderId="6" xfId="2" applyNumberFormat="1" applyFont="1" applyFill="1" applyBorder="1" applyAlignment="1" applyProtection="1">
      <alignment horizontal="right" vertical="center" shrinkToFit="1"/>
      <protection hidden="1"/>
    </xf>
    <xf numFmtId="0" fontId="6" fillId="3" borderId="13" xfId="0" applyFont="1" applyFill="1" applyBorder="1" applyAlignment="1" applyProtection="1">
      <alignment horizontal="center" vertical="center" shrinkToFit="1"/>
      <protection hidden="1"/>
    </xf>
    <xf numFmtId="0" fontId="6" fillId="3" borderId="23" xfId="0" applyFont="1" applyFill="1" applyBorder="1" applyAlignment="1" applyProtection="1">
      <alignment horizontal="center" vertical="center" shrinkToFit="1"/>
      <protection hidden="1"/>
    </xf>
    <xf numFmtId="167" fontId="6" fillId="3" borderId="14" xfId="0" applyNumberFormat="1" applyFont="1" applyFill="1" applyBorder="1" applyAlignment="1" applyProtection="1">
      <alignment horizontal="right" vertical="center" shrinkToFit="1"/>
      <protection hidden="1"/>
    </xf>
    <xf numFmtId="3" fontId="6" fillId="3" borderId="14" xfId="0" applyNumberFormat="1" applyFont="1" applyFill="1" applyBorder="1" applyAlignment="1" applyProtection="1">
      <alignment horizontal="right" vertical="center" shrinkToFit="1"/>
      <protection hidden="1"/>
    </xf>
    <xf numFmtId="167" fontId="4" fillId="3" borderId="15" xfId="0" applyNumberFormat="1" applyFont="1" applyFill="1" applyBorder="1" applyAlignment="1" applyProtection="1">
      <alignment horizontal="right" vertical="center" shrinkToFit="1"/>
      <protection hidden="1"/>
    </xf>
    <xf numFmtId="0" fontId="6" fillId="3" borderId="2" xfId="0" applyFont="1" applyFill="1" applyBorder="1" applyAlignment="1" applyProtection="1">
      <alignment horizontal="center"/>
      <protection hidden="1"/>
    </xf>
    <xf numFmtId="0" fontId="6" fillId="3" borderId="4" xfId="0" applyFont="1" applyFill="1" applyBorder="1" applyAlignment="1" applyProtection="1">
      <alignment horizontal="center"/>
      <protection hidden="1"/>
    </xf>
    <xf numFmtId="0" fontId="6" fillId="3" borderId="24" xfId="0" applyFont="1" applyFill="1" applyBorder="1" applyAlignment="1" applyProtection="1">
      <alignment horizontal="center"/>
      <protection hidden="1"/>
    </xf>
    <xf numFmtId="0" fontId="6" fillId="3" borderId="2" xfId="0" applyFont="1" applyFill="1" applyBorder="1" applyAlignment="1" applyProtection="1">
      <alignment horizontal="center" vertical="center"/>
      <protection hidden="1"/>
    </xf>
    <xf numFmtId="170" fontId="6" fillId="2" borderId="29" xfId="0" applyNumberFormat="1" applyFont="1" applyFill="1" applyBorder="1" applyAlignment="1" applyProtection="1">
      <alignment vertical="center"/>
      <protection hidden="1"/>
    </xf>
    <xf numFmtId="0" fontId="3" fillId="3" borderId="3" xfId="0" applyFont="1" applyFill="1" applyBorder="1" applyAlignment="1" applyProtection="1">
      <alignment vertical="center" wrapText="1"/>
      <protection hidden="1"/>
    </xf>
    <xf numFmtId="0" fontId="4" fillId="3" borderId="34" xfId="0" applyFont="1" applyFill="1" applyBorder="1" applyAlignment="1" applyProtection="1">
      <alignment horizontal="center" vertical="center" wrapText="1"/>
      <protection hidden="1"/>
    </xf>
    <xf numFmtId="49" fontId="5" fillId="4" borderId="5" xfId="0" applyNumberFormat="1" applyFont="1" applyFill="1" applyBorder="1" applyAlignment="1" applyProtection="1">
      <alignment vertical="center" shrinkToFit="1"/>
      <protection hidden="1"/>
    </xf>
    <xf numFmtId="0" fontId="5" fillId="4" borderId="20" xfId="0" applyFont="1" applyFill="1" applyBorder="1" applyAlignment="1" applyProtection="1">
      <alignment vertical="center" shrinkToFit="1"/>
      <protection hidden="1"/>
    </xf>
    <xf numFmtId="164" fontId="5" fillId="4" borderId="6" xfId="0" applyNumberFormat="1" applyFont="1" applyFill="1" applyBorder="1" applyAlignment="1" applyProtection="1">
      <alignment horizontal="right" vertical="center" shrinkToFit="1"/>
      <protection hidden="1"/>
    </xf>
    <xf numFmtId="0" fontId="5" fillId="4" borderId="6" xfId="0" applyFont="1" applyFill="1" applyBorder="1" applyAlignment="1" applyProtection="1">
      <alignment horizontal="right" vertical="center" shrinkToFit="1"/>
      <protection hidden="1"/>
    </xf>
    <xf numFmtId="174" fontId="5" fillId="4" borderId="6" xfId="0" applyNumberFormat="1" applyFont="1" applyFill="1" applyBorder="1" applyAlignment="1" applyProtection="1">
      <alignment horizontal="right" vertical="center" shrinkToFit="1"/>
      <protection hidden="1"/>
    </xf>
    <xf numFmtId="171" fontId="5" fillId="4" borderId="6" xfId="1" applyNumberFormat="1" applyFont="1" applyFill="1" applyBorder="1" applyAlignment="1" applyProtection="1">
      <alignment horizontal="right" vertical="center" shrinkToFit="1"/>
      <protection hidden="1"/>
    </xf>
    <xf numFmtId="173" fontId="5" fillId="4" borderId="6" xfId="2" applyNumberFormat="1" applyFont="1" applyFill="1" applyBorder="1" applyAlignment="1" applyProtection="1">
      <alignment horizontal="right" vertical="center" shrinkToFit="1"/>
      <protection hidden="1"/>
    </xf>
    <xf numFmtId="164" fontId="5" fillId="4" borderId="6" xfId="1" applyNumberFormat="1" applyFont="1" applyFill="1" applyBorder="1" applyAlignment="1" applyProtection="1">
      <alignment horizontal="right" vertical="center" shrinkToFit="1"/>
      <protection hidden="1"/>
    </xf>
    <xf numFmtId="164" fontId="7" fillId="4" borderId="6" xfId="0" applyNumberFormat="1" applyFont="1" applyFill="1" applyBorder="1" applyAlignment="1" applyProtection="1">
      <alignment horizontal="right" vertical="center" shrinkToFit="1"/>
      <protection hidden="1"/>
    </xf>
    <xf numFmtId="167" fontId="2" fillId="4" borderId="9" xfId="0" applyNumberFormat="1" applyFont="1" applyFill="1" applyBorder="1" applyAlignment="1" applyProtection="1">
      <alignment horizontal="right" vertical="center" shrinkToFit="1"/>
      <protection hidden="1"/>
    </xf>
    <xf numFmtId="0" fontId="5" fillId="4" borderId="10" xfId="0" applyFont="1" applyFill="1" applyBorder="1" applyAlignment="1" applyProtection="1">
      <alignment vertical="center" shrinkToFit="1"/>
      <protection hidden="1"/>
    </xf>
    <xf numFmtId="0" fontId="5" fillId="4" borderId="22" xfId="0" applyFont="1" applyFill="1" applyBorder="1" applyAlignment="1" applyProtection="1">
      <alignment vertical="center" shrinkToFit="1"/>
      <protection hidden="1"/>
    </xf>
    <xf numFmtId="164" fontId="5" fillId="4" borderId="11" xfId="0" applyNumberFormat="1" applyFont="1" applyFill="1" applyBorder="1" applyAlignment="1" applyProtection="1">
      <alignment horizontal="right" vertical="center" shrinkToFit="1"/>
      <protection hidden="1"/>
    </xf>
    <xf numFmtId="167" fontId="2" fillId="4" borderId="12" xfId="0" applyNumberFormat="1" applyFont="1" applyFill="1" applyBorder="1" applyAlignment="1" applyProtection="1">
      <alignment horizontal="right" vertical="center" shrinkToFit="1"/>
      <protection hidden="1"/>
    </xf>
    <xf numFmtId="0" fontId="7" fillId="4" borderId="6" xfId="0" applyFont="1" applyFill="1" applyBorder="1"/>
    <xf numFmtId="171" fontId="7" fillId="4" borderId="6" xfId="1" applyNumberFormat="1" applyFont="1" applyFill="1" applyBorder="1"/>
    <xf numFmtId="43" fontId="7" fillId="4" borderId="6" xfId="0" applyNumberFormat="1" applyFont="1" applyFill="1" applyBorder="1"/>
    <xf numFmtId="0" fontId="3" fillId="3" borderId="3" xfId="0" applyFont="1" applyFill="1" applyBorder="1" applyAlignment="1" applyProtection="1">
      <alignment horizontal="center" vertical="center" wrapText="1"/>
      <protection hidden="1"/>
    </xf>
    <xf numFmtId="0" fontId="8" fillId="3" borderId="29" xfId="0" applyFont="1" applyFill="1" applyBorder="1" applyAlignment="1" applyProtection="1">
      <alignment horizontal="center" vertical="center"/>
      <protection hidden="1"/>
    </xf>
    <xf numFmtId="0" fontId="7" fillId="3" borderId="31" xfId="0" applyFont="1" applyFill="1" applyBorder="1"/>
    <xf numFmtId="0" fontId="7" fillId="3" borderId="30" xfId="0" applyFont="1" applyFill="1" applyBorder="1"/>
    <xf numFmtId="0" fontId="5" fillId="2" borderId="35" xfId="0" applyFont="1" applyFill="1" applyBorder="1" applyAlignment="1" applyProtection="1">
      <protection hidden="1"/>
    </xf>
    <xf numFmtId="0" fontId="5" fillId="2" borderId="20" xfId="0" applyFont="1" applyFill="1" applyBorder="1" applyAlignment="1" applyProtection="1">
      <protection hidden="1"/>
    </xf>
    <xf numFmtId="0" fontId="7" fillId="3" borderId="6" xfId="0" applyFont="1" applyFill="1" applyBorder="1"/>
    <xf numFmtId="0" fontId="7" fillId="0" borderId="6" xfId="0" applyFont="1" applyBorder="1" applyAlignment="1">
      <alignment horizontal="left"/>
    </xf>
    <xf numFmtId="10" fontId="7" fillId="0" borderId="6" xfId="0" applyNumberFormat="1" applyFont="1" applyBorder="1" applyAlignment="1">
      <alignment horizontal="left"/>
    </xf>
    <xf numFmtId="0" fontId="4" fillId="3" borderId="32" xfId="0" applyFont="1" applyFill="1" applyBorder="1" applyAlignment="1" applyProtection="1">
      <alignment horizontal="center" vertical="center"/>
      <protection hidden="1"/>
    </xf>
    <xf numFmtId="0" fontId="4" fillId="3" borderId="33" xfId="0" applyFont="1" applyFill="1" applyBorder="1" applyAlignment="1" applyProtection="1">
      <alignment horizontal="center" vertical="center"/>
      <protection hidden="1"/>
    </xf>
    <xf numFmtId="0" fontId="4" fillId="3" borderId="7" xfId="0" applyFont="1" applyFill="1" applyBorder="1" applyAlignment="1" applyProtection="1">
      <alignment horizontal="center" vertical="center"/>
      <protection hidden="1"/>
    </xf>
    <xf numFmtId="0" fontId="4" fillId="3" borderId="7" xfId="0" applyFont="1" applyFill="1" applyBorder="1" applyAlignment="1" applyProtection="1">
      <alignment horizontal="center" vertical="center" wrapText="1"/>
      <protection hidden="1"/>
    </xf>
    <xf numFmtId="0" fontId="8" fillId="4" borderId="6" xfId="0" applyNumberFormat="1" applyFont="1" applyFill="1" applyBorder="1"/>
    <xf numFmtId="0" fontId="7" fillId="0" borderId="0" xfId="0" applyNumberFormat="1" applyFont="1"/>
    <xf numFmtId="0" fontId="8" fillId="2" borderId="6" xfId="0" applyNumberFormat="1" applyFont="1" applyFill="1" applyBorder="1"/>
    <xf numFmtId="0" fontId="3" fillId="0" borderId="19" xfId="0" applyFont="1" applyBorder="1"/>
    <xf numFmtId="0" fontId="11" fillId="0" borderId="29" xfId="0" applyFont="1" applyBorder="1" applyAlignment="1">
      <alignment horizontal="center"/>
    </xf>
    <xf numFmtId="0" fontId="5" fillId="2" borderId="5" xfId="0" applyFont="1" applyFill="1" applyBorder="1" applyAlignment="1" applyProtection="1">
      <alignment horizontal="left" indent="1"/>
      <protection hidden="1"/>
    </xf>
    <xf numFmtId="0" fontId="5" fillId="2" borderId="6" xfId="0" applyFont="1" applyFill="1" applyBorder="1" applyAlignment="1" applyProtection="1">
      <alignment horizontal="left" indent="1"/>
      <protection hidden="1"/>
    </xf>
    <xf numFmtId="0" fontId="4" fillId="2" borderId="13" xfId="0" applyFont="1" applyFill="1" applyBorder="1" applyAlignment="1" applyProtection="1">
      <alignment horizontal="center" vertical="center" wrapText="1"/>
      <protection hidden="1"/>
    </xf>
    <xf numFmtId="0" fontId="4" fillId="2" borderId="14" xfId="0" applyFont="1" applyFill="1" applyBorder="1" applyAlignment="1" applyProtection="1">
      <alignment horizontal="center" vertical="center" wrapText="1"/>
      <protection hidden="1"/>
    </xf>
    <xf numFmtId="0" fontId="5" fillId="2" borderId="28" xfId="0" applyFont="1" applyFill="1" applyBorder="1" applyAlignment="1" applyProtection="1">
      <alignment horizontal="left" indent="1"/>
      <protection hidden="1"/>
    </xf>
    <xf numFmtId="0" fontId="5" fillId="2" borderId="7" xfId="0" applyFont="1" applyFill="1" applyBorder="1" applyAlignment="1" applyProtection="1">
      <alignment horizontal="left" indent="1"/>
      <protection hidden="1"/>
    </xf>
    <xf numFmtId="0" fontId="6" fillId="2" borderId="23" xfId="0" applyFont="1" applyFill="1" applyBorder="1" applyAlignment="1" applyProtection="1">
      <alignment horizontal="center"/>
      <protection hidden="1"/>
    </xf>
    <xf numFmtId="0" fontId="6" fillId="2" borderId="14" xfId="0" applyFont="1" applyFill="1" applyBorder="1" applyAlignment="1" applyProtection="1">
      <alignment horizontal="center"/>
      <protection hidden="1"/>
    </xf>
    <xf numFmtId="0" fontId="6" fillId="3" borderId="1" xfId="0" applyFont="1" applyFill="1" applyBorder="1" applyAlignment="1" applyProtection="1">
      <alignment horizontal="center" vertical="center" wrapText="1"/>
      <protection hidden="1"/>
    </xf>
    <xf numFmtId="0" fontId="6" fillId="3" borderId="2" xfId="0" applyFont="1" applyFill="1" applyBorder="1" applyAlignment="1" applyProtection="1">
      <alignment horizontal="center" vertical="center" wrapText="1"/>
      <protection hidden="1"/>
    </xf>
    <xf numFmtId="0" fontId="4" fillId="3" borderId="6" xfId="0" applyFont="1" applyFill="1" applyBorder="1" applyAlignment="1" applyProtection="1">
      <alignment horizontal="center" vertical="center"/>
      <protection hidden="1"/>
    </xf>
    <xf numFmtId="0" fontId="4" fillId="3" borderId="6" xfId="0" applyFont="1" applyFill="1" applyBorder="1" applyAlignment="1" applyProtection="1">
      <alignment horizontal="center" vertical="center" wrapText="1"/>
      <protection hidden="1"/>
    </xf>
    <xf numFmtId="0" fontId="4" fillId="2" borderId="13" xfId="0" applyFont="1" applyFill="1" applyBorder="1" applyAlignment="1" applyProtection="1">
      <alignment horizontal="center"/>
      <protection hidden="1"/>
    </xf>
    <xf numFmtId="0" fontId="4" fillId="2" borderId="14" xfId="0" applyFont="1" applyFill="1" applyBorder="1" applyAlignment="1" applyProtection="1">
      <alignment horizontal="center"/>
      <protection hidden="1"/>
    </xf>
    <xf numFmtId="0" fontId="7" fillId="0" borderId="19" xfId="0" applyFont="1" applyBorder="1" applyAlignment="1">
      <alignment horizontal="left"/>
    </xf>
    <xf numFmtId="0" fontId="7" fillId="0" borderId="36" xfId="0" applyFont="1" applyBorder="1" applyAlignment="1">
      <alignment horizontal="left"/>
    </xf>
    <xf numFmtId="0" fontId="7" fillId="0" borderId="20" xfId="0" applyFont="1" applyBorder="1" applyAlignment="1">
      <alignment horizontal="left"/>
    </xf>
    <xf numFmtId="0" fontId="7" fillId="3" borderId="19" xfId="0" applyFont="1" applyFill="1" applyBorder="1" applyAlignment="1">
      <alignment horizontal="center"/>
    </xf>
    <xf numFmtId="0" fontId="7" fillId="3" borderId="36" xfId="0" applyFont="1" applyFill="1" applyBorder="1" applyAlignment="1">
      <alignment horizontal="center"/>
    </xf>
    <xf numFmtId="0" fontId="7" fillId="3" borderId="20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4" fillId="2" borderId="21" xfId="0" applyFont="1" applyFill="1" applyBorder="1" applyAlignment="1" applyProtection="1">
      <alignment horizontal="center"/>
      <protection hidden="1"/>
    </xf>
    <xf numFmtId="0" fontId="4" fillId="2" borderId="17" xfId="0" applyFont="1" applyFill="1" applyBorder="1" applyAlignment="1" applyProtection="1">
      <alignment horizontal="center"/>
      <protection hidden="1"/>
    </xf>
    <xf numFmtId="0" fontId="4" fillId="2" borderId="18" xfId="0" applyFont="1" applyFill="1" applyBorder="1" applyAlignment="1" applyProtection="1">
      <alignment horizontal="center"/>
      <protection hidden="1"/>
    </xf>
    <xf numFmtId="0" fontId="7" fillId="0" borderId="19" xfId="0" applyFont="1" applyBorder="1" applyAlignment="1"/>
    <xf numFmtId="0" fontId="7" fillId="0" borderId="36" xfId="0" applyFont="1" applyBorder="1" applyAlignment="1"/>
    <xf numFmtId="0" fontId="7" fillId="0" borderId="20" xfId="0" applyFont="1" applyBorder="1" applyAlignment="1"/>
    <xf numFmtId="0" fontId="4" fillId="3" borderId="16" xfId="0" applyFont="1" applyFill="1" applyBorder="1" applyAlignment="1" applyProtection="1">
      <alignment horizontal="center" wrapText="1"/>
      <protection hidden="1"/>
    </xf>
    <xf numFmtId="0" fontId="4" fillId="3" borderId="25" xfId="0" applyFont="1" applyFill="1" applyBorder="1" applyAlignment="1" applyProtection="1">
      <alignment horizontal="center" wrapText="1"/>
      <protection hidden="1"/>
    </xf>
    <xf numFmtId="0" fontId="4" fillId="3" borderId="26" xfId="0" applyFont="1" applyFill="1" applyBorder="1" applyAlignment="1" applyProtection="1">
      <alignment horizontal="center" wrapText="1"/>
      <protection hidden="1"/>
    </xf>
    <xf numFmtId="0" fontId="8" fillId="3" borderId="6" xfId="0" applyFont="1" applyFill="1" applyBorder="1" applyAlignment="1">
      <alignment horizontal="center"/>
    </xf>
    <xf numFmtId="0" fontId="6" fillId="3" borderId="1" xfId="0" applyFont="1" applyFill="1" applyBorder="1" applyAlignment="1" applyProtection="1">
      <alignment horizontal="center"/>
      <protection hidden="1"/>
    </xf>
    <xf numFmtId="0" fontId="6" fillId="3" borderId="2" xfId="0" applyFont="1" applyFill="1" applyBorder="1" applyAlignment="1" applyProtection="1">
      <alignment horizontal="center"/>
      <protection hidden="1"/>
    </xf>
    <xf numFmtId="0" fontId="7" fillId="0" borderId="6" xfId="0" applyFont="1" applyBorder="1" applyAlignment="1">
      <alignment horizontal="center"/>
    </xf>
    <xf numFmtId="0" fontId="7" fillId="0" borderId="6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4" fillId="3" borderId="19" xfId="0" applyFont="1" applyFill="1" applyBorder="1" applyAlignment="1" applyProtection="1">
      <alignment horizontal="center" vertical="center" wrapText="1"/>
      <protection hidden="1"/>
    </xf>
    <xf numFmtId="172" fontId="4" fillId="3" borderId="6" xfId="0" applyNumberFormat="1" applyFont="1" applyFill="1" applyBorder="1" applyAlignment="1" applyProtection="1">
      <alignment horizontal="center" vertical="center" wrapText="1"/>
      <protection hidden="1"/>
    </xf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abSelected="1" topLeftCell="A2" zoomScale="85" zoomScaleNormal="85" workbookViewId="0">
      <selection activeCell="M15" sqref="M15"/>
    </sheetView>
  </sheetViews>
  <sheetFormatPr baseColWidth="10" defaultColWidth="11.42578125" defaultRowHeight="15" x14ac:dyDescent="0.25"/>
  <cols>
    <col min="1" max="1" width="38.28515625" bestFit="1" customWidth="1"/>
    <col min="2" max="2" width="18.85546875" customWidth="1"/>
    <col min="3" max="3" width="18.140625" customWidth="1"/>
    <col min="4" max="4" width="12.28515625" customWidth="1"/>
    <col min="5" max="5" width="11.7109375" customWidth="1"/>
    <col min="6" max="6" width="24.85546875" bestFit="1" customWidth="1"/>
    <col min="11" max="11" width="12.7109375" customWidth="1"/>
    <col min="12" max="12" width="12.85546875" customWidth="1"/>
    <col min="13" max="13" width="12.42578125" customWidth="1"/>
    <col min="14" max="14" width="16" bestFit="1" customWidth="1"/>
    <col min="15" max="15" width="20.42578125" customWidth="1"/>
    <col min="16" max="16" width="46.42578125" customWidth="1"/>
  </cols>
  <sheetData>
    <row r="1" spans="1:15" ht="15" customHeight="1" thickBot="1" x14ac:dyDescent="0.35">
      <c r="A1" s="102" t="s">
        <v>76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</row>
    <row r="2" spans="1:15" ht="15.75" thickBot="1" x14ac:dyDescent="0.3">
      <c r="A2" s="1"/>
      <c r="B2" s="1"/>
      <c r="C2" s="103" t="s">
        <v>1</v>
      </c>
      <c r="D2" s="104"/>
      <c r="E2" s="104"/>
      <c r="F2" s="104"/>
      <c r="G2" s="104"/>
      <c r="H2" s="104"/>
      <c r="I2" s="105"/>
      <c r="J2" s="103" t="s">
        <v>2</v>
      </c>
      <c r="K2" s="104"/>
      <c r="L2" s="104"/>
      <c r="M2" s="105"/>
      <c r="N2" s="1"/>
      <c r="O2" s="1"/>
    </row>
    <row r="3" spans="1:15" ht="36" x14ac:dyDescent="0.25">
      <c r="A3" s="73" t="s">
        <v>73</v>
      </c>
      <c r="B3" s="74" t="s">
        <v>44</v>
      </c>
      <c r="C3" s="46" t="s">
        <v>43</v>
      </c>
      <c r="D3" s="46" t="s">
        <v>47</v>
      </c>
      <c r="E3" s="75" t="s">
        <v>45</v>
      </c>
      <c r="F3" s="76" t="s">
        <v>46</v>
      </c>
      <c r="G3" s="76" t="s">
        <v>49</v>
      </c>
      <c r="H3" s="76" t="s">
        <v>50</v>
      </c>
      <c r="I3" s="46" t="s">
        <v>51</v>
      </c>
      <c r="J3" s="75" t="s">
        <v>10</v>
      </c>
      <c r="K3" s="76" t="s">
        <v>52</v>
      </c>
      <c r="L3" s="76" t="s">
        <v>35</v>
      </c>
      <c r="M3" s="76" t="s">
        <v>53</v>
      </c>
      <c r="N3" s="45" t="s">
        <v>48</v>
      </c>
      <c r="O3" s="64" t="s">
        <v>21</v>
      </c>
    </row>
    <row r="4" spans="1:15" x14ac:dyDescent="0.25">
      <c r="A4" s="47" t="s">
        <v>74</v>
      </c>
      <c r="B4" s="48" t="s">
        <v>75</v>
      </c>
      <c r="C4" s="49">
        <v>1000000</v>
      </c>
      <c r="D4" s="50">
        <v>30</v>
      </c>
      <c r="E4" s="51">
        <f t="shared" ref="E4:E12" si="0">(C4/30)*D4</f>
        <v>1000000.0000000001</v>
      </c>
      <c r="F4" s="52">
        <f t="shared" ref="F4:F12" si="1">IF(AND(C4&gt;0,C4&lt;=1378908),L$16,0)</f>
        <v>97032</v>
      </c>
      <c r="G4" s="53">
        <v>2</v>
      </c>
      <c r="H4" s="54">
        <v>0</v>
      </c>
      <c r="I4" s="49">
        <f>SUM(E4:H4)</f>
        <v>1097034</v>
      </c>
      <c r="J4" s="49">
        <f t="shared" ref="J4:J12" si="2">+(I4-F4)*0.04</f>
        <v>40000.080000000002</v>
      </c>
      <c r="K4" s="49">
        <f>+(I4-F4)*0.04</f>
        <v>40000.080000000002</v>
      </c>
      <c r="L4" s="49">
        <v>0</v>
      </c>
      <c r="M4" s="49">
        <f t="shared" ref="M4:M12" si="3">SUM(J4:L4)</f>
        <v>80000.160000000003</v>
      </c>
      <c r="N4" s="55">
        <f t="shared" ref="N4:N12" si="4">+I4-M4</f>
        <v>1017033.84</v>
      </c>
      <c r="O4" s="56"/>
    </row>
    <row r="5" spans="1:15" x14ac:dyDescent="0.25">
      <c r="A5" s="31" t="s">
        <v>83</v>
      </c>
      <c r="B5" s="5" t="s">
        <v>85</v>
      </c>
      <c r="C5" s="6">
        <v>900000</v>
      </c>
      <c r="D5" s="50">
        <v>30</v>
      </c>
      <c r="E5" s="3">
        <f t="shared" si="0"/>
        <v>900000</v>
      </c>
      <c r="F5" s="4">
        <f t="shared" si="1"/>
        <v>97032</v>
      </c>
      <c r="G5" s="34">
        <v>1</v>
      </c>
      <c r="H5" s="6">
        <v>0</v>
      </c>
      <c r="I5" s="2">
        <f t="shared" ref="I5:I12" si="5">SUM(E5:H5)</f>
        <v>997033</v>
      </c>
      <c r="J5" s="2">
        <f t="shared" si="2"/>
        <v>36000.04</v>
      </c>
      <c r="K5" s="2">
        <f t="shared" ref="K5:K12" si="6">+(I5-F5)*0.04</f>
        <v>36000.04</v>
      </c>
      <c r="L5" s="6">
        <v>0</v>
      </c>
      <c r="M5" s="2">
        <f t="shared" si="3"/>
        <v>72000.08</v>
      </c>
      <c r="N5" s="32">
        <f t="shared" si="4"/>
        <v>925032.92</v>
      </c>
      <c r="O5" s="7"/>
    </row>
    <row r="6" spans="1:15" x14ac:dyDescent="0.25">
      <c r="A6" s="57" t="s">
        <v>77</v>
      </c>
      <c r="B6" s="58" t="s">
        <v>86</v>
      </c>
      <c r="C6" s="59">
        <v>1200000</v>
      </c>
      <c r="D6" s="50">
        <v>30</v>
      </c>
      <c r="E6" s="51">
        <f t="shared" si="0"/>
        <v>1200000</v>
      </c>
      <c r="F6" s="52">
        <f t="shared" si="1"/>
        <v>97032</v>
      </c>
      <c r="G6" s="53">
        <v>3</v>
      </c>
      <c r="H6" s="59">
        <v>0</v>
      </c>
      <c r="I6" s="49">
        <f t="shared" si="5"/>
        <v>1297035</v>
      </c>
      <c r="J6" s="49">
        <f t="shared" si="2"/>
        <v>48000.12</v>
      </c>
      <c r="K6" s="49">
        <f t="shared" si="6"/>
        <v>48000.12</v>
      </c>
      <c r="L6" s="59">
        <v>0</v>
      </c>
      <c r="M6" s="49">
        <f t="shared" si="3"/>
        <v>96000.24</v>
      </c>
      <c r="N6" s="55">
        <f t="shared" si="4"/>
        <v>1201034.76</v>
      </c>
      <c r="O6" s="60"/>
    </row>
    <row r="7" spans="1:15" x14ac:dyDescent="0.25">
      <c r="A7" s="31" t="s">
        <v>78</v>
      </c>
      <c r="B7" s="5" t="s">
        <v>87</v>
      </c>
      <c r="C7" s="6">
        <v>900000</v>
      </c>
      <c r="D7" s="50">
        <v>30</v>
      </c>
      <c r="E7" s="3">
        <f t="shared" si="0"/>
        <v>900000</v>
      </c>
      <c r="F7" s="4">
        <f t="shared" si="1"/>
        <v>97032</v>
      </c>
      <c r="G7" s="34">
        <v>2</v>
      </c>
      <c r="H7" s="6">
        <v>0</v>
      </c>
      <c r="I7" s="2">
        <f t="shared" si="5"/>
        <v>997034</v>
      </c>
      <c r="J7" s="2">
        <f t="shared" si="2"/>
        <v>36000.080000000002</v>
      </c>
      <c r="K7" s="2">
        <f t="shared" si="6"/>
        <v>36000.080000000002</v>
      </c>
      <c r="L7" s="6">
        <v>0</v>
      </c>
      <c r="M7" s="2">
        <f t="shared" si="3"/>
        <v>72000.160000000003</v>
      </c>
      <c r="N7" s="32">
        <f t="shared" si="4"/>
        <v>925033.84</v>
      </c>
      <c r="O7" s="7"/>
    </row>
    <row r="8" spans="1:15" x14ac:dyDescent="0.25">
      <c r="A8" s="57" t="s">
        <v>79</v>
      </c>
      <c r="B8" s="58" t="s">
        <v>88</v>
      </c>
      <c r="C8" s="59">
        <v>1100000</v>
      </c>
      <c r="D8" s="50">
        <v>30</v>
      </c>
      <c r="E8" s="51">
        <f t="shared" si="0"/>
        <v>1100000</v>
      </c>
      <c r="F8" s="52">
        <f t="shared" si="1"/>
        <v>97032</v>
      </c>
      <c r="G8" s="53">
        <v>1</v>
      </c>
      <c r="H8" s="59">
        <v>0</v>
      </c>
      <c r="I8" s="49">
        <f t="shared" si="5"/>
        <v>1197033</v>
      </c>
      <c r="J8" s="49">
        <f>+(I8-F8)*0.04</f>
        <v>44000.04</v>
      </c>
      <c r="K8" s="49">
        <f t="shared" si="6"/>
        <v>44000.04</v>
      </c>
      <c r="L8" s="59">
        <v>0</v>
      </c>
      <c r="M8" s="49">
        <f t="shared" si="3"/>
        <v>88000.08</v>
      </c>
      <c r="N8" s="55">
        <f t="shared" si="4"/>
        <v>1109032.92</v>
      </c>
      <c r="O8" s="60"/>
    </row>
    <row r="9" spans="1:15" x14ac:dyDescent="0.25">
      <c r="A9" s="31" t="s">
        <v>82</v>
      </c>
      <c r="B9" s="5" t="s">
        <v>89</v>
      </c>
      <c r="C9" s="6">
        <v>1200000</v>
      </c>
      <c r="D9" s="50">
        <v>30</v>
      </c>
      <c r="E9" s="3">
        <f t="shared" si="0"/>
        <v>1200000</v>
      </c>
      <c r="F9" s="4">
        <f t="shared" si="1"/>
        <v>97032</v>
      </c>
      <c r="G9" s="34">
        <v>3</v>
      </c>
      <c r="H9" s="6">
        <v>0</v>
      </c>
      <c r="I9" s="2">
        <f t="shared" si="5"/>
        <v>1297035</v>
      </c>
      <c r="J9" s="2">
        <f t="shared" si="2"/>
        <v>48000.12</v>
      </c>
      <c r="K9" s="2">
        <f t="shared" si="6"/>
        <v>48000.12</v>
      </c>
      <c r="L9" s="6">
        <v>0</v>
      </c>
      <c r="M9" s="2">
        <f t="shared" si="3"/>
        <v>96000.24</v>
      </c>
      <c r="N9" s="32">
        <f t="shared" si="4"/>
        <v>1201034.76</v>
      </c>
      <c r="O9" s="7"/>
    </row>
    <row r="10" spans="1:15" x14ac:dyDescent="0.25">
      <c r="A10" s="57" t="s">
        <v>80</v>
      </c>
      <c r="B10" s="58" t="s">
        <v>90</v>
      </c>
      <c r="C10" s="59">
        <v>1300000</v>
      </c>
      <c r="D10" s="50">
        <v>30</v>
      </c>
      <c r="E10" s="51">
        <f t="shared" si="0"/>
        <v>1300000</v>
      </c>
      <c r="F10" s="52">
        <f t="shared" si="1"/>
        <v>97032</v>
      </c>
      <c r="G10" s="53">
        <v>2</v>
      </c>
      <c r="H10" s="59">
        <v>0</v>
      </c>
      <c r="I10" s="49">
        <f t="shared" si="5"/>
        <v>1397034</v>
      </c>
      <c r="J10" s="49">
        <f t="shared" si="2"/>
        <v>52000.08</v>
      </c>
      <c r="K10" s="49">
        <f t="shared" si="6"/>
        <v>52000.08</v>
      </c>
      <c r="L10" s="59">
        <v>0</v>
      </c>
      <c r="M10" s="49">
        <f t="shared" si="3"/>
        <v>104000.16</v>
      </c>
      <c r="N10" s="55">
        <f t="shared" si="4"/>
        <v>1293033.8400000001</v>
      </c>
      <c r="O10" s="60"/>
    </row>
    <row r="11" spans="1:15" x14ac:dyDescent="0.25">
      <c r="A11" s="8" t="s">
        <v>81</v>
      </c>
      <c r="B11" s="9" t="s">
        <v>91</v>
      </c>
      <c r="C11" s="6">
        <v>1100000</v>
      </c>
      <c r="D11" s="50">
        <v>30</v>
      </c>
      <c r="E11" s="3">
        <f t="shared" si="0"/>
        <v>1100000</v>
      </c>
      <c r="F11" s="4">
        <f t="shared" si="1"/>
        <v>97032</v>
      </c>
      <c r="G11" s="34">
        <v>1</v>
      </c>
      <c r="H11" s="6">
        <v>0</v>
      </c>
      <c r="I11" s="2">
        <f t="shared" si="5"/>
        <v>1197033</v>
      </c>
      <c r="J11" s="2">
        <f t="shared" si="2"/>
        <v>44000.04</v>
      </c>
      <c r="K11" s="2">
        <f t="shared" si="6"/>
        <v>44000.04</v>
      </c>
      <c r="L11" s="6">
        <v>0</v>
      </c>
      <c r="M11" s="2">
        <f t="shared" si="3"/>
        <v>88000.08</v>
      </c>
      <c r="N11" s="32">
        <f t="shared" si="4"/>
        <v>1109032.92</v>
      </c>
      <c r="O11" s="7"/>
    </row>
    <row r="12" spans="1:15" x14ac:dyDescent="0.25">
      <c r="A12" s="57" t="s">
        <v>84</v>
      </c>
      <c r="B12" s="58" t="s">
        <v>92</v>
      </c>
      <c r="C12" s="59">
        <v>1200000</v>
      </c>
      <c r="D12" s="50">
        <v>30</v>
      </c>
      <c r="E12" s="51">
        <f t="shared" si="0"/>
        <v>1200000</v>
      </c>
      <c r="F12" s="52">
        <f t="shared" si="1"/>
        <v>97032</v>
      </c>
      <c r="G12" s="53">
        <v>1</v>
      </c>
      <c r="H12" s="59">
        <v>0</v>
      </c>
      <c r="I12" s="49">
        <f t="shared" si="5"/>
        <v>1297033</v>
      </c>
      <c r="J12" s="49">
        <f t="shared" si="2"/>
        <v>48000.04</v>
      </c>
      <c r="K12" s="49">
        <f t="shared" si="6"/>
        <v>48000.04</v>
      </c>
      <c r="L12" s="59">
        <v>0</v>
      </c>
      <c r="M12" s="49">
        <f t="shared" si="3"/>
        <v>96000.08</v>
      </c>
      <c r="N12" s="55">
        <f t="shared" si="4"/>
        <v>1201032.92</v>
      </c>
      <c r="O12" s="60"/>
    </row>
    <row r="13" spans="1:15" ht="15.75" thickBot="1" x14ac:dyDescent="0.3">
      <c r="A13" s="35" t="s">
        <v>5</v>
      </c>
      <c r="B13" s="36"/>
      <c r="C13" s="37"/>
      <c r="D13" s="38"/>
      <c r="E13" s="37">
        <f t="shared" ref="E13:K13" si="7">SUM(E4:E12)</f>
        <v>9900000</v>
      </c>
      <c r="F13" s="37">
        <f t="shared" si="7"/>
        <v>873288</v>
      </c>
      <c r="G13" s="37">
        <f t="shared" si="7"/>
        <v>16</v>
      </c>
      <c r="H13" s="37">
        <f t="shared" si="7"/>
        <v>0</v>
      </c>
      <c r="I13" s="37">
        <f t="shared" si="7"/>
        <v>10773304</v>
      </c>
      <c r="J13" s="37">
        <f t="shared" si="7"/>
        <v>396000.63999999996</v>
      </c>
      <c r="K13" s="37">
        <f t="shared" si="7"/>
        <v>396000.63999999996</v>
      </c>
      <c r="L13" s="37">
        <f>SUM(L4:L12)</f>
        <v>0</v>
      </c>
      <c r="M13" s="37">
        <f>SUM(M4:M12)</f>
        <v>792001.27999999991</v>
      </c>
      <c r="N13" s="37">
        <f>SUM(N4:N12)</f>
        <v>9981302.7199999988</v>
      </c>
      <c r="O13" s="39"/>
    </row>
    <row r="14" spans="1:15" ht="15.75" thickBot="1" x14ac:dyDescent="0.3">
      <c r="A14" s="1"/>
      <c r="B14" s="1"/>
      <c r="C14" s="1"/>
      <c r="D14" s="1"/>
      <c r="E14" s="1"/>
      <c r="F14" s="1"/>
      <c r="G14" s="1"/>
      <c r="H14" s="1"/>
      <c r="I14" s="10"/>
      <c r="J14" s="1"/>
      <c r="K14" s="1"/>
      <c r="L14" s="1"/>
      <c r="M14" s="1"/>
      <c r="N14" s="1"/>
      <c r="O14" s="1"/>
    </row>
    <row r="15" spans="1:15" ht="15.75" thickBot="1" x14ac:dyDescent="0.3">
      <c r="A15" s="109" t="s">
        <v>22</v>
      </c>
      <c r="B15" s="110"/>
      <c r="C15" s="110"/>
      <c r="D15" s="110"/>
      <c r="E15" s="110"/>
      <c r="F15" s="110"/>
      <c r="G15" s="110"/>
      <c r="H15" s="111"/>
      <c r="I15" s="10"/>
      <c r="J15" s="112" t="s">
        <v>19</v>
      </c>
      <c r="K15" s="112"/>
      <c r="L15" s="11">
        <v>828116</v>
      </c>
      <c r="M15" s="10"/>
      <c r="N15" s="10"/>
      <c r="O15" s="10"/>
    </row>
    <row r="16" spans="1:15" x14ac:dyDescent="0.25">
      <c r="A16" s="113" t="s">
        <v>6</v>
      </c>
      <c r="B16" s="114"/>
      <c r="C16" s="40" t="s">
        <v>7</v>
      </c>
      <c r="D16" s="41" t="s">
        <v>8</v>
      </c>
      <c r="E16" s="113" t="s">
        <v>9</v>
      </c>
      <c r="F16" s="114"/>
      <c r="G16" s="40" t="s">
        <v>7</v>
      </c>
      <c r="H16" s="42" t="s">
        <v>8</v>
      </c>
      <c r="I16" s="10"/>
      <c r="J16" s="112" t="s">
        <v>20</v>
      </c>
      <c r="K16" s="112"/>
      <c r="L16" s="11">
        <v>97032</v>
      </c>
      <c r="M16" s="10"/>
      <c r="N16" s="10"/>
      <c r="O16" s="10"/>
    </row>
    <row r="17" spans="1:16" x14ac:dyDescent="0.25">
      <c r="A17" s="82" t="s">
        <v>10</v>
      </c>
      <c r="B17" s="83"/>
      <c r="C17" s="12">
        <f>IF(K28="x",0,8.5%)</f>
        <v>8.5000000000000006E-2</v>
      </c>
      <c r="D17" s="13">
        <f>+(I13-F13)*C17</f>
        <v>841501.3600000001</v>
      </c>
      <c r="E17" s="82" t="s">
        <v>23</v>
      </c>
      <c r="F17" s="83"/>
      <c r="G17" s="14">
        <v>8.3299999999999999E-2</v>
      </c>
      <c r="H17" s="15">
        <f>+I13*G17</f>
        <v>897416.22320000001</v>
      </c>
      <c r="I17" s="10"/>
      <c r="J17" s="10"/>
      <c r="K17" s="10"/>
      <c r="L17" s="10"/>
      <c r="M17" s="10"/>
      <c r="N17" s="10"/>
      <c r="O17" s="10"/>
    </row>
    <row r="18" spans="1:16" x14ac:dyDescent="0.25">
      <c r="A18" s="82" t="s">
        <v>11</v>
      </c>
      <c r="B18" s="83"/>
      <c r="C18" s="16">
        <v>0.12</v>
      </c>
      <c r="D18" s="13">
        <f>+(I13-F13)*C18</f>
        <v>1188001.92</v>
      </c>
      <c r="E18" s="82" t="s">
        <v>24</v>
      </c>
      <c r="F18" s="83"/>
      <c r="G18" s="17">
        <v>0.01</v>
      </c>
      <c r="H18" s="15">
        <f>+H17*G18</f>
        <v>8974.1622320000006</v>
      </c>
      <c r="I18" s="10"/>
      <c r="J18" s="70" t="s">
        <v>55</v>
      </c>
      <c r="K18" s="70" t="s">
        <v>56</v>
      </c>
      <c r="L18" s="99" t="s">
        <v>57</v>
      </c>
      <c r="M18" s="100"/>
      <c r="N18" s="100"/>
      <c r="O18" s="100"/>
      <c r="P18" s="101"/>
    </row>
    <row r="19" spans="1:16" x14ac:dyDescent="0.25">
      <c r="A19" s="68" t="s">
        <v>12</v>
      </c>
      <c r="B19" s="69" t="s">
        <v>68</v>
      </c>
      <c r="C19" s="18">
        <v>5.2199999999999998E-3</v>
      </c>
      <c r="D19" s="13">
        <f>+(I13-F13)*C19</f>
        <v>51678.08352</v>
      </c>
      <c r="E19" s="82" t="s">
        <v>25</v>
      </c>
      <c r="F19" s="83"/>
      <c r="G19" s="14">
        <v>8.3299999999999999E-2</v>
      </c>
      <c r="H19" s="15">
        <f>+I13*G19</f>
        <v>897416.22320000001</v>
      </c>
      <c r="I19" s="10"/>
      <c r="J19" s="71" t="s">
        <v>58</v>
      </c>
      <c r="K19" s="72">
        <v>5.2199999999999998E-3</v>
      </c>
      <c r="L19" s="106" t="s">
        <v>59</v>
      </c>
      <c r="M19" s="107"/>
      <c r="N19" s="107"/>
      <c r="O19" s="107"/>
      <c r="P19" s="108"/>
    </row>
    <row r="20" spans="1:16" ht="15.75" thickBot="1" x14ac:dyDescent="0.3">
      <c r="A20" s="84" t="s">
        <v>27</v>
      </c>
      <c r="B20" s="85"/>
      <c r="C20" s="85"/>
      <c r="D20" s="19">
        <f>SUM(D17:D19)</f>
        <v>2081181.3635200001</v>
      </c>
      <c r="E20" s="82" t="s">
        <v>26</v>
      </c>
      <c r="F20" s="83"/>
      <c r="G20" s="14">
        <v>4.1700000000000001E-2</v>
      </c>
      <c r="H20" s="15">
        <f>(I13-F13)*G20</f>
        <v>412830.66720000003</v>
      </c>
      <c r="I20" s="10"/>
      <c r="J20" s="71" t="s">
        <v>60</v>
      </c>
      <c r="K20" s="72">
        <v>1.044E-2</v>
      </c>
      <c r="L20" s="96" t="s">
        <v>61</v>
      </c>
      <c r="M20" s="97"/>
      <c r="N20" s="97"/>
      <c r="O20" s="97"/>
      <c r="P20" s="98"/>
    </row>
    <row r="21" spans="1:16" ht="15.75" thickBot="1" x14ac:dyDescent="0.3">
      <c r="A21" s="90" t="s">
        <v>13</v>
      </c>
      <c r="B21" s="91"/>
      <c r="C21" s="43" t="s">
        <v>7</v>
      </c>
      <c r="D21" s="42" t="s">
        <v>8</v>
      </c>
      <c r="E21" s="88" t="s">
        <v>29</v>
      </c>
      <c r="F21" s="89"/>
      <c r="G21" s="20"/>
      <c r="H21" s="21">
        <f>SUM(H17:H20)</f>
        <v>2216637.2758320002</v>
      </c>
      <c r="I21" s="10"/>
      <c r="J21" s="71" t="s">
        <v>62</v>
      </c>
      <c r="K21" s="72">
        <v>2.436E-2</v>
      </c>
      <c r="L21" s="96" t="s">
        <v>63</v>
      </c>
      <c r="M21" s="97"/>
      <c r="N21" s="97"/>
      <c r="O21" s="97"/>
      <c r="P21" s="98"/>
    </row>
    <row r="22" spans="1:16" x14ac:dyDescent="0.25">
      <c r="A22" s="86" t="s">
        <v>14</v>
      </c>
      <c r="B22" s="87"/>
      <c r="C22" s="22">
        <v>0.04</v>
      </c>
      <c r="D22" s="23">
        <f>+E13*C22</f>
        <v>396000</v>
      </c>
      <c r="E22" s="10"/>
      <c r="F22" s="10"/>
      <c r="G22" s="10"/>
      <c r="H22" s="10"/>
      <c r="I22" s="10"/>
      <c r="J22" s="71" t="s">
        <v>64</v>
      </c>
      <c r="K22" s="72">
        <v>4.3499999999999997E-2</v>
      </c>
      <c r="L22" s="96" t="s">
        <v>65</v>
      </c>
      <c r="M22" s="97"/>
      <c r="N22" s="97"/>
      <c r="O22" s="97"/>
      <c r="P22" s="98"/>
    </row>
    <row r="23" spans="1:16" x14ac:dyDescent="0.25">
      <c r="A23" s="82" t="s">
        <v>3</v>
      </c>
      <c r="B23" s="83"/>
      <c r="C23" s="24">
        <f>IF(K28="x",0,3%)</f>
        <v>0.03</v>
      </c>
      <c r="D23" s="25">
        <f>+(I13-F13)*C23</f>
        <v>297000.48</v>
      </c>
      <c r="E23" s="10"/>
      <c r="F23" s="10"/>
      <c r="G23" s="10"/>
      <c r="H23" s="10"/>
      <c r="I23" s="10"/>
      <c r="J23" s="71" t="s">
        <v>66</v>
      </c>
      <c r="K23" s="72">
        <v>6.9599999999999995E-2</v>
      </c>
      <c r="L23" s="96" t="s">
        <v>67</v>
      </c>
      <c r="M23" s="97"/>
      <c r="N23" s="97"/>
      <c r="O23" s="97"/>
      <c r="P23" s="98"/>
    </row>
    <row r="24" spans="1:16" x14ac:dyDescent="0.25">
      <c r="A24" s="82" t="s">
        <v>4</v>
      </c>
      <c r="B24" s="83"/>
      <c r="C24" s="24">
        <f>IF(K28="x",0,2%)</f>
        <v>0.02</v>
      </c>
      <c r="D24" s="25">
        <f>+(I13-F13)*C24</f>
        <v>198000.32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</row>
    <row r="25" spans="1:16" ht="15.75" thickBot="1" x14ac:dyDescent="0.3">
      <c r="A25" s="94" t="s">
        <v>28</v>
      </c>
      <c r="B25" s="95"/>
      <c r="C25" s="95"/>
      <c r="D25" s="26">
        <f>SUM(D22:D24)</f>
        <v>891000.8</v>
      </c>
      <c r="E25" s="10"/>
      <c r="F25" s="10"/>
      <c r="G25" s="10"/>
      <c r="H25" s="10"/>
      <c r="I25" s="10"/>
      <c r="J25" s="112" t="s">
        <v>69</v>
      </c>
      <c r="K25" s="112"/>
      <c r="L25" s="112"/>
      <c r="M25" s="112"/>
      <c r="N25" s="112"/>
      <c r="O25" s="112"/>
    </row>
    <row r="26" spans="1:16" ht="15.75" thickBot="1" x14ac:dyDescent="0.3">
      <c r="A26" s="10"/>
      <c r="B26" s="10"/>
      <c r="C26" s="10"/>
      <c r="D26" s="10"/>
      <c r="E26" s="10"/>
      <c r="F26" s="10"/>
      <c r="G26" s="10"/>
      <c r="H26" s="10"/>
      <c r="I26" s="10"/>
      <c r="J26" s="115" t="s">
        <v>70</v>
      </c>
      <c r="K26" s="115"/>
      <c r="L26" s="115"/>
      <c r="M26" s="115"/>
      <c r="N26" s="115"/>
      <c r="O26" s="115"/>
    </row>
    <row r="27" spans="1:16" ht="15.75" thickBot="1" x14ac:dyDescent="0.3">
      <c r="A27" s="65" t="s">
        <v>54</v>
      </c>
      <c r="B27" s="44">
        <f>+D20+D25+H21</f>
        <v>5188819.4393520001</v>
      </c>
      <c r="C27" s="10"/>
      <c r="D27" s="10"/>
      <c r="E27" s="10"/>
      <c r="F27" s="10"/>
      <c r="G27" s="10"/>
      <c r="H27" s="10"/>
      <c r="I27" s="10"/>
      <c r="J27" s="116" t="s">
        <v>72</v>
      </c>
      <c r="K27" s="117"/>
      <c r="L27" s="116"/>
      <c r="M27" s="116"/>
      <c r="N27" s="116"/>
      <c r="O27" s="116"/>
    </row>
    <row r="28" spans="1:16" ht="18.75" thickBot="1" x14ac:dyDescent="0.3">
      <c r="A28" s="10"/>
      <c r="B28" s="10"/>
      <c r="C28" s="10"/>
      <c r="D28" s="10"/>
      <c r="E28" s="10"/>
      <c r="F28" s="10"/>
      <c r="G28" s="10"/>
      <c r="H28" s="10"/>
      <c r="I28" s="10"/>
      <c r="J28" s="80" t="s">
        <v>71</v>
      </c>
      <c r="K28" s="81"/>
      <c r="L28" s="10"/>
      <c r="M28" s="10"/>
      <c r="N28" s="10"/>
      <c r="O28" s="10"/>
    </row>
    <row r="29" spans="1:16" ht="15.75" thickBot="1" x14ac:dyDescent="0.3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</row>
    <row r="30" spans="1:16" ht="15.75" thickBot="1" x14ac:dyDescent="0.3">
      <c r="A30" s="66" t="s">
        <v>30</v>
      </c>
      <c r="B30" s="33">
        <v>30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</row>
    <row r="31" spans="1:16" ht="15.75" thickBot="1" x14ac:dyDescent="0.3">
      <c r="A31" s="67" t="s">
        <v>31</v>
      </c>
      <c r="B31" s="33">
        <v>8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</row>
    <row r="32" spans="1:16" x14ac:dyDescent="0.25">
      <c r="A32" s="10"/>
      <c r="B32" s="10"/>
      <c r="C32" s="10"/>
      <c r="D32" s="10"/>
      <c r="E32" s="27">
        <v>1.25</v>
      </c>
      <c r="F32" s="10"/>
      <c r="G32" s="27">
        <v>1.75</v>
      </c>
      <c r="H32" s="10"/>
      <c r="I32" s="27">
        <v>2</v>
      </c>
      <c r="J32" s="10"/>
      <c r="K32" s="27">
        <v>2.5</v>
      </c>
      <c r="L32" s="10"/>
      <c r="M32" s="10"/>
      <c r="N32" s="10"/>
      <c r="O32" s="10"/>
    </row>
    <row r="33" spans="1:15" x14ac:dyDescent="0.25">
      <c r="A33" s="92" t="s">
        <v>0</v>
      </c>
      <c r="B33" s="93" t="s">
        <v>34</v>
      </c>
      <c r="C33" s="93" t="s">
        <v>33</v>
      </c>
      <c r="D33" s="93" t="s">
        <v>32</v>
      </c>
      <c r="E33" s="93" t="s">
        <v>38</v>
      </c>
      <c r="F33" s="93" t="s">
        <v>36</v>
      </c>
      <c r="G33" s="93" t="s">
        <v>37</v>
      </c>
      <c r="H33" s="93" t="s">
        <v>40</v>
      </c>
      <c r="I33" s="93" t="s">
        <v>39</v>
      </c>
      <c r="J33" s="93" t="s">
        <v>41</v>
      </c>
      <c r="K33" s="118" t="s">
        <v>42</v>
      </c>
      <c r="L33" s="119" t="s">
        <v>15</v>
      </c>
      <c r="M33" s="10"/>
      <c r="N33" s="10"/>
      <c r="O33" s="10"/>
    </row>
    <row r="34" spans="1:15" ht="21.75" customHeight="1" x14ac:dyDescent="0.25">
      <c r="A34" s="92"/>
      <c r="B34" s="93"/>
      <c r="C34" s="93" t="s">
        <v>16</v>
      </c>
      <c r="D34" s="93" t="s">
        <v>17</v>
      </c>
      <c r="E34" s="93" t="s">
        <v>18</v>
      </c>
      <c r="F34" s="93"/>
      <c r="G34" s="93"/>
      <c r="H34" s="93"/>
      <c r="I34" s="93"/>
      <c r="J34" s="93"/>
      <c r="K34" s="118"/>
      <c r="L34" s="119"/>
      <c r="M34" s="10"/>
      <c r="N34" s="10"/>
      <c r="O34" s="10"/>
    </row>
    <row r="35" spans="1:15" x14ac:dyDescent="0.25">
      <c r="A35" s="61" t="str">
        <f>IF(A4="","",A4)</f>
        <v>juan Dias Salazar</v>
      </c>
      <c r="B35" s="53">
        <f>IF(C4="","",C4)</f>
        <v>1000000</v>
      </c>
      <c r="C35" s="62">
        <f>IF(C4="","",B35/(B$30*B$31))</f>
        <v>4166.666666666667</v>
      </c>
      <c r="D35" s="61"/>
      <c r="E35" s="62">
        <f>IF(C35="","",(C35*$E$32)*D35)</f>
        <v>0</v>
      </c>
      <c r="F35" s="61"/>
      <c r="G35" s="62">
        <f>IF(C35="","",(C35*$G$32)*F35)</f>
        <v>0</v>
      </c>
      <c r="H35" s="61"/>
      <c r="I35" s="62">
        <f>IF(C35="","",(C35*$I$32)*H35)</f>
        <v>0</v>
      </c>
      <c r="J35" s="61"/>
      <c r="K35" s="63">
        <f>IF(C35="","",(C35*$K$32)*J35)</f>
        <v>0</v>
      </c>
      <c r="L35" s="77">
        <f>IF(E35="","",K35+I35+G35+E35)</f>
        <v>0</v>
      </c>
      <c r="M35" s="78"/>
      <c r="N35" s="10"/>
      <c r="O35" s="10"/>
    </row>
    <row r="36" spans="1:15" x14ac:dyDescent="0.25">
      <c r="A36" s="29" t="str">
        <f t="shared" ref="A36:A43" si="8">IF(A5="","",A5)</f>
        <v>Roxana Cruz leon</v>
      </c>
      <c r="B36" s="34">
        <f t="shared" ref="B36:B43" si="9">IF(C5="","",C5)</f>
        <v>900000</v>
      </c>
      <c r="C36" s="28">
        <f t="shared" ref="C36:C43" si="10">IF(C5="","",B36/(B$30*B$31))</f>
        <v>3750</v>
      </c>
      <c r="D36" s="29"/>
      <c r="E36" s="28">
        <f t="shared" ref="E36:E43" si="11">IF(C36="","",(C36*$E$32)*D36)</f>
        <v>0</v>
      </c>
      <c r="F36" s="29"/>
      <c r="G36" s="28">
        <f t="shared" ref="G36:G43" si="12">IF(C36="","",(C36*$G$32)*F36)</f>
        <v>0</v>
      </c>
      <c r="H36" s="29"/>
      <c r="I36" s="28">
        <f t="shared" ref="I36:I43" si="13">IF(C36="","",(C36*$I$32)*H36)</f>
        <v>0</v>
      </c>
      <c r="J36" s="29"/>
      <c r="K36" s="30">
        <f t="shared" ref="K36:K43" si="14">IF(C36="","",(C36*$K$32)*J36)</f>
        <v>0</v>
      </c>
      <c r="L36" s="79">
        <f t="shared" ref="L36:L43" si="15">IF(E36="","",K36+I36+G36+E36)</f>
        <v>0</v>
      </c>
      <c r="M36" s="10"/>
      <c r="N36" s="10"/>
      <c r="O36" s="10"/>
    </row>
    <row r="37" spans="1:15" x14ac:dyDescent="0.25">
      <c r="A37" s="61" t="str">
        <f t="shared" si="8"/>
        <v>Esteban leon Ortiz</v>
      </c>
      <c r="B37" s="53">
        <f t="shared" si="9"/>
        <v>1200000</v>
      </c>
      <c r="C37" s="62">
        <f t="shared" si="10"/>
        <v>5000</v>
      </c>
      <c r="D37" s="61"/>
      <c r="E37" s="62">
        <f t="shared" si="11"/>
        <v>0</v>
      </c>
      <c r="F37" s="61"/>
      <c r="G37" s="62">
        <f t="shared" si="12"/>
        <v>0</v>
      </c>
      <c r="H37" s="61"/>
      <c r="I37" s="62">
        <f t="shared" si="13"/>
        <v>0</v>
      </c>
      <c r="J37" s="61"/>
      <c r="K37" s="63">
        <f t="shared" si="14"/>
        <v>0</v>
      </c>
      <c r="L37" s="77">
        <f t="shared" si="15"/>
        <v>0</v>
      </c>
      <c r="M37" s="10"/>
      <c r="N37" s="10"/>
      <c r="O37" s="10"/>
    </row>
    <row r="38" spans="1:15" x14ac:dyDescent="0.25">
      <c r="A38" s="29" t="str">
        <f t="shared" si="8"/>
        <v>luis Diaz Saldaña</v>
      </c>
      <c r="B38" s="34">
        <f t="shared" si="9"/>
        <v>900000</v>
      </c>
      <c r="C38" s="28">
        <f t="shared" si="10"/>
        <v>3750</v>
      </c>
      <c r="D38" s="29"/>
      <c r="E38" s="28">
        <f t="shared" si="11"/>
        <v>0</v>
      </c>
      <c r="F38" s="29"/>
      <c r="G38" s="28">
        <f t="shared" si="12"/>
        <v>0</v>
      </c>
      <c r="H38" s="29"/>
      <c r="I38" s="28">
        <f t="shared" si="13"/>
        <v>0</v>
      </c>
      <c r="J38" s="29"/>
      <c r="K38" s="30">
        <f t="shared" si="14"/>
        <v>0</v>
      </c>
      <c r="L38" s="79">
        <f t="shared" si="15"/>
        <v>0</v>
      </c>
      <c r="M38" s="10"/>
      <c r="N38" s="10"/>
      <c r="O38" s="10"/>
    </row>
    <row r="39" spans="1:15" x14ac:dyDescent="0.25">
      <c r="A39" s="61" t="str">
        <f t="shared" si="8"/>
        <v>Mateo alejando Mora Rivera</v>
      </c>
      <c r="B39" s="53">
        <f t="shared" si="9"/>
        <v>1100000</v>
      </c>
      <c r="C39" s="62">
        <f t="shared" si="10"/>
        <v>4583.333333333333</v>
      </c>
      <c r="D39" s="61"/>
      <c r="E39" s="62">
        <f t="shared" si="11"/>
        <v>0</v>
      </c>
      <c r="F39" s="61"/>
      <c r="G39" s="62">
        <f t="shared" si="12"/>
        <v>0</v>
      </c>
      <c r="H39" s="61"/>
      <c r="I39" s="62">
        <f t="shared" si="13"/>
        <v>0</v>
      </c>
      <c r="J39" s="61"/>
      <c r="K39" s="63">
        <f t="shared" si="14"/>
        <v>0</v>
      </c>
      <c r="L39" s="77">
        <f t="shared" si="15"/>
        <v>0</v>
      </c>
      <c r="M39" s="10"/>
      <c r="N39" s="10"/>
      <c r="O39" s="10"/>
    </row>
    <row r="40" spans="1:15" x14ac:dyDescent="0.25">
      <c r="A40" s="29" t="str">
        <f t="shared" si="8"/>
        <v>Maria Alba Romeros Castro</v>
      </c>
      <c r="B40" s="34">
        <f t="shared" si="9"/>
        <v>1200000</v>
      </c>
      <c r="C40" s="28">
        <f t="shared" si="10"/>
        <v>5000</v>
      </c>
      <c r="D40" s="29"/>
      <c r="E40" s="28">
        <f t="shared" si="11"/>
        <v>0</v>
      </c>
      <c r="F40" s="29"/>
      <c r="G40" s="28">
        <f t="shared" si="12"/>
        <v>0</v>
      </c>
      <c r="H40" s="29"/>
      <c r="I40" s="28">
        <f t="shared" si="13"/>
        <v>0</v>
      </c>
      <c r="J40" s="29"/>
      <c r="K40" s="30">
        <f t="shared" si="14"/>
        <v>0</v>
      </c>
      <c r="L40" s="79">
        <f t="shared" si="15"/>
        <v>0</v>
      </c>
      <c r="M40" s="10"/>
      <c r="N40" s="10"/>
      <c r="O40" s="10"/>
    </row>
    <row r="41" spans="1:15" x14ac:dyDescent="0.25">
      <c r="A41" s="61" t="str">
        <f t="shared" si="8"/>
        <v>Nicolas antonio Prieto Prieto</v>
      </c>
      <c r="B41" s="53">
        <f t="shared" si="9"/>
        <v>1300000</v>
      </c>
      <c r="C41" s="62">
        <f t="shared" si="10"/>
        <v>5416.666666666667</v>
      </c>
      <c r="D41" s="61"/>
      <c r="E41" s="62">
        <f t="shared" si="11"/>
        <v>0</v>
      </c>
      <c r="F41" s="61"/>
      <c r="G41" s="62">
        <f t="shared" si="12"/>
        <v>0</v>
      </c>
      <c r="H41" s="61"/>
      <c r="I41" s="62">
        <f t="shared" si="13"/>
        <v>0</v>
      </c>
      <c r="J41" s="61"/>
      <c r="K41" s="63">
        <f t="shared" si="14"/>
        <v>0</v>
      </c>
      <c r="L41" s="77">
        <f t="shared" si="15"/>
        <v>0</v>
      </c>
      <c r="M41" s="10"/>
      <c r="N41" s="10"/>
      <c r="O41" s="10"/>
    </row>
    <row r="42" spans="1:15" x14ac:dyDescent="0.25">
      <c r="A42" s="29" t="str">
        <f t="shared" si="8"/>
        <v>Leonardo salmarca Ruiz</v>
      </c>
      <c r="B42" s="34">
        <f t="shared" si="9"/>
        <v>1100000</v>
      </c>
      <c r="C42" s="28">
        <f t="shared" si="10"/>
        <v>4583.333333333333</v>
      </c>
      <c r="D42" s="29"/>
      <c r="E42" s="28">
        <f t="shared" si="11"/>
        <v>0</v>
      </c>
      <c r="F42" s="29"/>
      <c r="G42" s="28">
        <f t="shared" si="12"/>
        <v>0</v>
      </c>
      <c r="H42" s="29"/>
      <c r="I42" s="28">
        <f t="shared" si="13"/>
        <v>0</v>
      </c>
      <c r="J42" s="29"/>
      <c r="K42" s="30">
        <f t="shared" si="14"/>
        <v>0</v>
      </c>
      <c r="L42" s="79">
        <f t="shared" si="15"/>
        <v>0</v>
      </c>
      <c r="M42" s="10"/>
      <c r="N42" s="10"/>
      <c r="O42" s="10"/>
    </row>
    <row r="43" spans="1:15" x14ac:dyDescent="0.25">
      <c r="A43" s="61" t="str">
        <f t="shared" si="8"/>
        <v>Luisa Fernanda Coy Alba</v>
      </c>
      <c r="B43" s="53">
        <f t="shared" si="9"/>
        <v>1200000</v>
      </c>
      <c r="C43" s="62">
        <f t="shared" si="10"/>
        <v>5000</v>
      </c>
      <c r="D43" s="61"/>
      <c r="E43" s="62">
        <f t="shared" si="11"/>
        <v>0</v>
      </c>
      <c r="F43" s="61"/>
      <c r="G43" s="62">
        <f t="shared" si="12"/>
        <v>0</v>
      </c>
      <c r="H43" s="61"/>
      <c r="I43" s="62">
        <f t="shared" si="13"/>
        <v>0</v>
      </c>
      <c r="J43" s="61"/>
      <c r="K43" s="63">
        <f t="shared" si="14"/>
        <v>0</v>
      </c>
      <c r="L43" s="77">
        <f t="shared" si="15"/>
        <v>0</v>
      </c>
      <c r="M43" s="10"/>
      <c r="N43" s="10"/>
      <c r="O43" s="10"/>
    </row>
    <row r="44" spans="1:15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</row>
    <row r="45" spans="1:15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</row>
    <row r="46" spans="1:15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</row>
    <row r="47" spans="1:15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</row>
    <row r="48" spans="1:15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</row>
    <row r="49" spans="1:15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 spans="1:15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spans="1:15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</row>
  </sheetData>
  <mergeCells count="42">
    <mergeCell ref="J25:O25"/>
    <mergeCell ref="J26:O26"/>
    <mergeCell ref="J27:O27"/>
    <mergeCell ref="J33:J34"/>
    <mergeCell ref="K33:K34"/>
    <mergeCell ref="L33:L34"/>
    <mergeCell ref="A1:O1"/>
    <mergeCell ref="C2:I2"/>
    <mergeCell ref="J2:M2"/>
    <mergeCell ref="L19:P19"/>
    <mergeCell ref="A17:B17"/>
    <mergeCell ref="E17:F17"/>
    <mergeCell ref="A15:H15"/>
    <mergeCell ref="J15:K15"/>
    <mergeCell ref="J16:K16"/>
    <mergeCell ref="A16:B16"/>
    <mergeCell ref="E16:F16"/>
    <mergeCell ref="L20:P20"/>
    <mergeCell ref="L18:P18"/>
    <mergeCell ref="L21:P21"/>
    <mergeCell ref="L22:P22"/>
    <mergeCell ref="L23:P23"/>
    <mergeCell ref="E33:E34"/>
    <mergeCell ref="F33:F34"/>
    <mergeCell ref="G33:G34"/>
    <mergeCell ref="H33:H34"/>
    <mergeCell ref="I33:I34"/>
    <mergeCell ref="A33:A34"/>
    <mergeCell ref="B33:B34"/>
    <mergeCell ref="C33:C34"/>
    <mergeCell ref="D33:D34"/>
    <mergeCell ref="A25:C25"/>
    <mergeCell ref="A24:B24"/>
    <mergeCell ref="A20:C20"/>
    <mergeCell ref="A18:B18"/>
    <mergeCell ref="E20:F20"/>
    <mergeCell ref="A23:B23"/>
    <mergeCell ref="E19:F19"/>
    <mergeCell ref="A22:B22"/>
    <mergeCell ref="E18:F18"/>
    <mergeCell ref="E21:F21"/>
    <mergeCell ref="A21:B21"/>
  </mergeCells>
  <dataValidations count="1">
    <dataValidation type="list" allowBlank="1" showInputMessage="1" showErrorMessage="1" sqref="C19">
      <formula1>$K$19:$K$23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Mario Cortés</dc:creator>
  <cp:lastModifiedBy>ASUS</cp:lastModifiedBy>
  <cp:revision/>
  <cp:lastPrinted>2019-05-11T03:00:59Z</cp:lastPrinted>
  <dcterms:created xsi:type="dcterms:W3CDTF">2014-01-31T15:39:20Z</dcterms:created>
  <dcterms:modified xsi:type="dcterms:W3CDTF">2019-05-11T03:01:34Z</dcterms:modified>
</cp:coreProperties>
</file>