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\Desktop\ArbeidsDOKUMENTER\Artikler\Ours\2024 PFAS\"/>
    </mc:Choice>
  </mc:AlternateContent>
  <xr:revisionPtr revIDLastSave="0" documentId="8_{FB78D54E-264E-4C0A-91B6-89FB8FEE89F1}" xr6:coauthVersionLast="45" xr6:coauthVersionMax="45" xr10:uidLastSave="{00000000-0000-0000-0000-000000000000}"/>
  <bookViews>
    <workbookView xWindow="24" yWindow="1392" windowWidth="23076" windowHeight="10968" tabRatio="763" xr2:uid="{80DE5030-80E2-4B84-B075-8A85D24BACE7}"/>
  </bookViews>
  <sheets>
    <sheet name="Sheet1" sheetId="1" r:id="rId1"/>
    <sheet name="PCA1_HID" sheetId="16" state="hidden" r:id="rId2"/>
    <sheet name="PCA1_HID1" sheetId="17" state="hidden" r:id="rId3"/>
    <sheet name="PCA1_HID2" sheetId="18" state="hidden" r:id="rId4"/>
    <sheet name="Linear regression" sheetId="19" r:id="rId5"/>
    <sheet name="PCA1" sheetId="15" r:id="rId6"/>
    <sheet name="10PFASdKS vs deg N no corr 3.1." sheetId="14" r:id="rId7"/>
    <sheet name="TOC mot KS 3.1.24" sheetId="13" r:id="rId8"/>
    <sheet name="KS mot 10PFAS 3.1.24" sheetId="12" r:id="rId9"/>
    <sheet name="Sheet2" sheetId="10" r:id="rId10"/>
    <sheet name="TOC mot 10PFAS okt2023 p&gt;0.05" sheetId="9" r:id="rId11"/>
    <sheet name="_HID2" sheetId="5" state="hidden" r:id="rId12"/>
    <sheet name="_HID1" sheetId="4" state="hidden" r:id="rId13"/>
    <sheet name="_HID" sheetId="3" state="hidden" r:id="rId14"/>
  </sheets>
  <definedNames>
    <definedName name="xcir0" localSheetId="5" hidden="1">-3.1415926536+(ROW(OFFSET('PCA1'!$B$1,0,0,500,1))-1)*0.0125915537</definedName>
    <definedName name="xcir1" hidden="1">-3.1415926536+(ROW(OFFSET(#REF!,0,0,500,1))-1)*0.0125915537</definedName>
    <definedName name="xcirclez1" hidden="1">1*COS([0]!xcir1)+0</definedName>
    <definedName name="xdata1" localSheetId="6" hidden="1">56.544608945+(ROW(OFFSET('10PFASdKS vs deg N no corr 3.1.'!$B$1,0,0,70,1))-1)*0.3944738067</definedName>
    <definedName name="xdata1" localSheetId="8" hidden="1">4.96+(ROW(OFFSET('KS mot 10PFAS 3.1.24'!$B$1,0,0,70,1))-1)*1.467826087</definedName>
    <definedName name="xdata1" localSheetId="4" hidden="1">-0.27049+(ROW(OFFSET('Linear regression'!$B$1,0,0,70,1))-1)*0.0912330435</definedName>
    <definedName name="xdata1" localSheetId="10" hidden="1">-0.27049+(ROW(OFFSET('TOC mot 10PFAS okt2023 p&gt;0.05'!$B$1,0,0,70,1))-1)*0.0912330435</definedName>
    <definedName name="xdata1" localSheetId="7" hidden="1">4.96+(ROW(OFFSET('TOC mot KS 3.1.24'!$B$1,0,0,70,1))-1)*1.467826087</definedName>
    <definedName name="xdata1" hidden="1">-0.27049+(ROW(OFFSET(#REF!,0,0,70,1))-1)*0.0912330435</definedName>
    <definedName name="xdata11" localSheetId="4" hidden="1">0.6594855202+(ROW(OFFSET('Linear regression'!$B$1,0,0,70,1))-1)*0.0209385769</definedName>
    <definedName name="xdata11" localSheetId="10" hidden="1">0.6594855202+(ROW(OFFSET('TOC mot 10PFAS okt2023 p&gt;0.05'!$B$1,0,0,70,1))-1)*0.0209385769</definedName>
    <definedName name="xdata11" hidden="1">0.6594855202+(ROW(OFFSET(#REF!,0,0,70,1))-1)*0.0209385769</definedName>
    <definedName name="xdata2" localSheetId="6" hidden="1">56.544608945+(ROW(OFFSET('10PFASdKS vs deg N no corr 3.1.'!$B$1,0,0,70,1))-1)*0.3944738067</definedName>
    <definedName name="xdata2" localSheetId="8" hidden="1">4.96+(ROW(OFFSET('KS mot 10PFAS 3.1.24'!$B$1,0,0,70,1))-1)*1.467826087</definedName>
    <definedName name="xdata2" localSheetId="7" hidden="1">4.96+(ROW(OFFSET('TOC mot KS 3.1.24'!$B$1,0,0,70,1))-1)*1.467826087</definedName>
    <definedName name="xdata2" hidden="1">-0.27049+(ROW(OFFSET(#REF!,0,0,70,1))-1)*0.0912330435</definedName>
    <definedName name="xdata3" localSheetId="6" hidden="1">56.544608945+(ROW(OFFSET('10PFASdKS vs deg N no corr 3.1.'!$B$1,0,0,100,1))-1)*0.2749362895</definedName>
    <definedName name="xdata3" localSheetId="8" hidden="1">4.96+(ROW(OFFSET('KS mot 10PFAS 3.1.24'!$B$1,0,0,100,1))-1)*1.023030303</definedName>
    <definedName name="xdata3" localSheetId="4" hidden="1">-0.27049+(ROW(OFFSET('Linear regression'!$B$1,0,0,70,1))-1)*0.0912330435</definedName>
    <definedName name="xdata3" localSheetId="10" hidden="1">-0.27049+(ROW(OFFSET('TOC mot 10PFAS okt2023 p&gt;0.05'!$B$1,0,0,70,1))-1)*0.0912330435</definedName>
    <definedName name="xdata3" localSheetId="7" hidden="1">4.96+(ROW(OFFSET('TOC mot KS 3.1.24'!$B$1,0,0,100,1))-1)*1.023030303</definedName>
    <definedName name="xdata3" hidden="1">-0.27049+(ROW(OFFSET(#REF!,0,0,100,1))-1)*0.0635866667</definedName>
    <definedName name="xdata4" localSheetId="6" hidden="1">56.544608945+(ROW(OFFSET('10PFASdKS vs deg N no corr 3.1.'!$B$1,0,0,100,1))-1)*0.2749362895</definedName>
    <definedName name="xdata4" localSheetId="8" hidden="1">4.96+(ROW(OFFSET('KS mot 10PFAS 3.1.24'!$B$1,0,0,100,1))-1)*1.023030303</definedName>
    <definedName name="xdata4" localSheetId="7" hidden="1">4.96+(ROW(OFFSET('TOC mot KS 3.1.24'!$B$1,0,0,100,1))-1)*1.023030303</definedName>
    <definedName name="xdata4" hidden="1">-0.27049+(ROW(OFFSET(#REF!,0,0,100,1))-1)*0.0635866667</definedName>
    <definedName name="xdata5" localSheetId="6" hidden="1">0.0144767258+(ROW(OFFSET('10PFASdKS vs deg N no corr 3.1.'!$B$1,0,0,70,1))-1)*0.0000657593</definedName>
    <definedName name="xdata5" localSheetId="8" hidden="1">0.3660149463+(ROW(OFFSET('KS mot 10PFAS 3.1.24'!$B$1,0,0,70,1))-1)*0.0176214421</definedName>
    <definedName name="xdata5" localSheetId="4" hidden="1">-0.27049+(ROW(OFFSET('Linear regression'!$B$1,0,0,100,1))-1)*0.0635866667</definedName>
    <definedName name="xdata5" localSheetId="10" hidden="1">-0.27049+(ROW(OFFSET('TOC mot 10PFAS okt2023 p&gt;0.05'!$B$1,0,0,100,1))-1)*0.0635866667</definedName>
    <definedName name="xdata5" localSheetId="7" hidden="1">0.0529414011+(ROW(OFFSET('TOC mot KS 3.1.24'!$B$1,0,0,70,1))-1)*0.0334596785</definedName>
    <definedName name="xdata5" hidden="1">0.7537621868+(ROW(OFFSET(#REF!,0,0,70,1))-1)*0.0173349846</definedName>
    <definedName name="xdata6" localSheetId="6" hidden="1">0.0116234843+(ROW(OFFSET('10PFASdKS vs deg N no corr 3.1.'!$B$1,0,0,70,1))-1)*0.0001071106</definedName>
    <definedName name="xdata6" localSheetId="8" hidden="1">0.322111355+(ROW(OFFSET('KS mot 10PFAS 3.1.24'!$B$1,0,0,70,1))-1)*0.0182577261</definedName>
    <definedName name="xdata6" localSheetId="7" hidden="1">0.1012795193+(ROW(OFFSET('TOC mot KS 3.1.24'!$B$1,0,0,70,1))-1)*0.0327591261</definedName>
    <definedName name="xdata6" hidden="1">0.6298138906+(ROW(OFFSET(#REF!,0,0,70,1))-1)*0.0191313368</definedName>
    <definedName name="xdata7" localSheetId="4" hidden="1">-0.27049+(ROW(OFFSET('Linear regression'!$B$1,0,0,100,1))-1)*0.0635866667</definedName>
    <definedName name="xdata7" localSheetId="10" hidden="1">-0.27049+(ROW(OFFSET('TOC mot 10PFAS okt2023 p&gt;0.05'!$B$1,0,0,100,1))-1)*0.0635866667</definedName>
    <definedName name="xdata7" hidden="1">-0.27049+(ROW(OFFSET(#REF!,0,0,100,1))-1)*0.0635866667</definedName>
    <definedName name="xdata9" localSheetId="4" hidden="1">0.7871895987+(ROW(OFFSET('Linear regression'!$B$1,0,0,70,1))-1)*0.0190877931</definedName>
    <definedName name="xdata9" localSheetId="10" hidden="1">0.7871895987+(ROW(OFFSET('TOC mot 10PFAS okt2023 p&gt;0.05'!$B$1,0,0,70,1))-1)*0.0190877931</definedName>
    <definedName name="xdata9" hidden="1">0.7871895987+(ROW(OFFSET(#REF!,0,0,70,1))-1)*0.0190877931</definedName>
    <definedName name="ycir2" localSheetId="5" hidden="1">1*COS('PCA1'!xcir0)+0</definedName>
    <definedName name="ycirclez1" hidden="1">1*SIN([0]!xcir1)+0+0*COS([0]!xcir1)</definedName>
    <definedName name="ydata1" localSheetId="6" hidden="1">0.0192566799062997+-0.0000580074850051109*'10PFASdKS vs deg N no corr 3.1.'!xdata1-0.0262983938508362*(0.0105263157894737+('10PFASdKS vs deg N no corr 3.1.'!xdata1-71.0582513631579)^2/3343.65513939723)^0.5</definedName>
    <definedName name="ydata1" localSheetId="8" hidden="1">0.257270439241672+0.0108484145124153*'KS mot 10PFAS 3.1.24'!xdata1-1.76753839630293*(0.0105263157894737+('KS mot 10PFAS 3.1.24'!xdata1-70.5508631578947)^2/66454.968553641)^0.5</definedName>
    <definedName name="ydata1" localSheetId="7" hidden="1">-0.165763507642226+0.0218181273661185*'TOC mot KS 3.1.24'!xdata1-1.61284927425844*(0.0105263157894737+('TOC mot KS 3.1.24'!xdata1-70.5508631578947)^2/66454.968553641)^0.5</definedName>
    <definedName name="ydata1" hidden="1">0.746694414238487+0.15967315605719*[0]!xdata1-1.7611668039621*(0.0113636363636364+([0]!xdata1-1.36240681818182)^2/91.1633809309091)^0.5</definedName>
    <definedName name="ydata10" localSheetId="4" hidden="1">0+1*'Linear regression'!xdata9-1.8254104694151*(1.01052631578947+('Linear regression'!xdata9-1.0226354469872)^2/78.583653540641)^0.5</definedName>
    <definedName name="ydata10" localSheetId="10" hidden="1">0+1*'TOC mot 10PFAS okt2023 p&gt;0.05'!xdata9-1.8254104694151*(1.01052631578947+('TOC mot 10PFAS okt2023 p&gt;0.05'!xdata9-1.0226354469872)^2/78.583653540641)^0.5</definedName>
    <definedName name="ydata10" hidden="1">0+1*[0]!xdata9-1.8254104694151*(1.01052631578947+([0]!xdata9-1.0226354469872)^2/78.583653540641)^0.5</definedName>
    <definedName name="ydata12" localSheetId="4" hidden="1">0+1*'Linear regression'!xdata11+1.8254104694151*(1.01052631578947+('Linear regression'!xdata11-1.0226354469872)^2/78.583653540641)^0.5</definedName>
    <definedName name="ydata12" localSheetId="10" hidden="1">0+1*'TOC mot 10PFAS okt2023 p&gt;0.05'!xdata11+1.8254104694151*(1.01052631578947+('TOC mot 10PFAS okt2023 p&gt;0.05'!xdata11-1.0226354469872)^2/78.583653540641)^0.5</definedName>
    <definedName name="ydata12" hidden="1">0+1*[0]!xdata11+1.8254104694151*(1.01052631578947+([0]!xdata11-1.0226354469872)^2/78.583653540641)^0.5</definedName>
    <definedName name="ydata2" localSheetId="6" hidden="1">0.0192566799062997+-0.0000580074850051109*'10PFASdKS vs deg N no corr 3.1.'!xdata2+0.0262983938508362*(0.0105263157894737+('10PFASdKS vs deg N no corr 3.1.'!xdata2-71.0582513631579)^2/3343.65513939723)^0.5</definedName>
    <definedName name="ydata2" localSheetId="8" hidden="1">0.257270439241672+0.0108484145124153*'KS mot 10PFAS 3.1.24'!xdata2+1.76753839630293*(0.0105263157894737+('KS mot 10PFAS 3.1.24'!xdata2-70.5508631578947)^2/66454.968553641)^0.5</definedName>
    <definedName name="ydata2" localSheetId="4" hidden="1">0.779349316588967+0.177125476590626*'Linear regression'!xdata1-1.8254104694151*(0.0105263157894737+('Linear regression'!xdata1-1.37352421052632)^2/92.9823637893158)^0.5</definedName>
    <definedName name="ydata2" localSheetId="10" hidden="1">0.779349316588968+0.177125476590626*'TOC mot 10PFAS okt2023 p&gt;0.05'!xdata1-1.8254104694151*(0.0105263157894737+('TOC mot 10PFAS okt2023 p&gt;0.05'!xdata1-1.37352421052632)^2/92.9823637893158)^0.5</definedName>
    <definedName name="ydata2" localSheetId="7" hidden="1">-0.165763507642226+0.0218181273661185*'TOC mot KS 3.1.24'!xdata2+1.61284927425844*(0.0105263157894737+('TOC mot KS 3.1.24'!xdata2-70.5508631578947)^2/66454.968553641)^0.5</definedName>
    <definedName name="ydata2" hidden="1">0.746694414238487+0.15967315605719*[0]!xdata2+1.7611668039621*(0.0113636363636364+([0]!xdata2-1.36240681818182)^2/91.1633809309091)^0.5</definedName>
    <definedName name="ydata3" localSheetId="6" hidden="1">0.0192566799062997+-0.0000580074850051109*'10PFASdKS vs deg N no corr 3.1.'!xdata3-0.0262983938508362*(1.01052631578947+('10PFASdKS vs deg N no corr 3.1.'!xdata3-71.0582513631579)^2/3343.65513939723)^0.5</definedName>
    <definedName name="ydata3" localSheetId="8" hidden="1">0.257270439241672+0.0108484145124153*'KS mot 10PFAS 3.1.24'!xdata3-1.76753839630293*(1.01052631578947+('KS mot 10PFAS 3.1.24'!xdata3-70.5508631578947)^2/66454.968553641)^0.5</definedName>
    <definedName name="ydata3" localSheetId="7" hidden="1">-0.165763507642226+0.0218181273661185*'TOC mot KS 3.1.24'!xdata3-1.61284927425844*(1.01052631578947+('TOC mot KS 3.1.24'!xdata3-70.5508631578947)^2/66454.968553641)^0.5</definedName>
    <definedName name="ydata3" hidden="1">0.746694414238487+0.15967315605719*[0]!xdata3-1.7611668039621*(1.01136363636364+([0]!xdata3-1.36240681818182)^2/91.1633809309091)^0.5</definedName>
    <definedName name="ydata4" localSheetId="6" hidden="1">0.0192566799062997+-0.0000580074850051109*'10PFASdKS vs deg N no corr 3.1.'!xdata4+0.0262983938508362*(1.01052631578947+('10PFASdKS vs deg N no corr 3.1.'!xdata4-71.0582513631579)^2/3343.65513939723)^0.5</definedName>
    <definedName name="ydata4" localSheetId="8" hidden="1">0.257270439241672+0.0108484145124153*'KS mot 10PFAS 3.1.24'!xdata4+1.76753839630293*(1.01052631578947+('KS mot 10PFAS 3.1.24'!xdata4-70.5508631578947)^2/66454.968553641)^0.5</definedName>
    <definedName name="ydata4" localSheetId="4" hidden="1">0.779349316588967+0.177125476590626*'Linear regression'!xdata3+1.8254104694151*(0.0105263157894737+('Linear regression'!xdata3-1.37352421052632)^2/92.9823637893158)^0.5</definedName>
    <definedName name="ydata4" localSheetId="10" hidden="1">0.779349316588968+0.177125476590626*'TOC mot 10PFAS okt2023 p&gt;0.05'!xdata3+1.8254104694151*(0.0105263157894737+('TOC mot 10PFAS okt2023 p&gt;0.05'!xdata3-1.37352421052632)^2/92.9823637893158)^0.5</definedName>
    <definedName name="ydata4" localSheetId="7" hidden="1">-0.165763507642226+0.0218181273661185*'TOC mot KS 3.1.24'!xdata4+1.61284927425844*(1.01052631578947+('TOC mot KS 3.1.24'!xdata4-70.5508631578947)^2/66454.968553641)^0.5</definedName>
    <definedName name="ydata4" hidden="1">0.746694414238487+0.15967315605719*[0]!xdata4+1.7611668039621*(1.01136363636364+([0]!xdata4-1.36240681818182)^2/91.1633809309091)^0.5</definedName>
    <definedName name="ydata5" localSheetId="6" hidden="1">0+1*'10PFASdKS vs deg N no corr 3.1.'!xdata5-0.0262983938508362*(1.01052631578947+('10PFASdKS vs deg N no corr 3.1.'!xdata5-0.0151347694558619)^2/0.0000112509592402553)^0.5</definedName>
    <definedName name="ydata5" localSheetId="8" hidden="1">0+1*'KS mot 10PFAS 3.1.24'!xdata5-1.76753839630293*(1.01052631578947+('KS mot 10PFAS 3.1.24'!xdata5-1.0226354469872)^2/7.82095881406004)^0.5</definedName>
    <definedName name="ydata5" localSheetId="7" hidden="1">0+1*'TOC mot KS 3.1.24'!xdata5-1.61284927425844*(1.01052631578947+('TOC mot KS 3.1.24'!xdata5-1.37352421052632)^2/31.6346039872061)^0.5</definedName>
    <definedName name="ydata5" hidden="1">0+1*[0]!xdata5-1.7611668039621*(1.01136363636364+([0]!xdata5-0.964234210731412)^2/2.32425750690212)^0.5</definedName>
    <definedName name="ydata6" localSheetId="6" hidden="1">0+1*'10PFASdKS vs deg N no corr 3.1.'!xdata6+0.0262983938508362*(1.01052631578947+('10PFASdKS vs deg N no corr 3.1.'!xdata6-0.0151347694558619)^2/0.0000112509592402553)^0.5</definedName>
    <definedName name="ydata6" localSheetId="8" hidden="1">0+1*'KS mot 10PFAS 3.1.24'!xdata6+1.76753839630293*(1.01052631578947+('KS mot 10PFAS 3.1.24'!xdata6-1.0226354469872)^2/7.82095881406004)^0.5</definedName>
    <definedName name="ydata6" localSheetId="4" hidden="1">0.779349316588967+0.177125476590626*'Linear regression'!xdata5-1.8254104694151*(1.01052631578947+('Linear regression'!xdata5-1.37352421052632)^2/92.9823637893158)^0.5</definedName>
    <definedName name="ydata6" localSheetId="10" hidden="1">0.779349316588968+0.177125476590626*'TOC mot 10PFAS okt2023 p&gt;0.05'!xdata5-1.8254104694151*(1.01052631578947+('TOC mot 10PFAS okt2023 p&gt;0.05'!xdata5-1.37352421052632)^2/92.9823637893158)^0.5</definedName>
    <definedName name="ydata6" localSheetId="7" hidden="1">0+1*'TOC mot KS 3.1.24'!xdata6+1.61284927425844*(1.01052631578947+('TOC mot KS 3.1.24'!xdata6-1.37352421052632)^2/31.6346039872061)^0.5</definedName>
    <definedName name="ydata6" hidden="1">0+1*[0]!xdata6+1.7611668039621*(1.01136363636364+([0]!xdata6-0.964234210731412)^2/2.32425750690212)^0.5</definedName>
    <definedName name="ydata8" localSheetId="4" hidden="1">0.779349316588967+0.177125476590626*'Linear regression'!xdata7+1.8254104694151*(1.01052631578947+('Linear regression'!xdata7-1.37352421052632)^2/92.9823637893158)^0.5</definedName>
    <definedName name="ydata8" localSheetId="10" hidden="1">0.779349316588968+0.177125476590626*'TOC mot 10PFAS okt2023 p&gt;0.05'!xdata7+1.8254104694151*(1.01052631578947+('TOC mot 10PFAS okt2023 p&gt;0.05'!xdata7-1.37352421052632)^2/92.9823637893158)^0.5</definedName>
    <definedName name="ydata8" hidden="1">0.779349316588967+0.177125476590626*[0]!xdata7+1.8254104694151*(1.01052631578947+([0]!xdata7-1.37352421052632)^2/92.9823637893158)^0.5</definedName>
    <definedName name="yycir3" localSheetId="5" hidden="1">1*SIN('PCA1'!xcir0)+0+0*COS('PCA1'!xcir0)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2" i="1" l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181" i="1" l="1"/>
  <c r="R281" i="1"/>
  <c r="R280" i="1"/>
  <c r="R279" i="1"/>
  <c r="R278" i="1"/>
  <c r="R277" i="1"/>
  <c r="S278" i="1"/>
  <c r="S279" i="1"/>
  <c r="S280" i="1"/>
  <c r="S281" i="1"/>
  <c r="I7" i="10" l="1"/>
  <c r="I6" i="10"/>
  <c r="I5" i="10"/>
  <c r="I4" i="10"/>
  <c r="I3" i="10"/>
  <c r="I2" i="10"/>
  <c r="I1" i="10"/>
  <c r="AG181" i="1" l="1"/>
  <c r="AH181" i="1"/>
  <c r="AI181" i="1"/>
  <c r="AJ181" i="1"/>
  <c r="AK181" i="1"/>
  <c r="AL181" i="1"/>
  <c r="AM181" i="1"/>
  <c r="AN181" i="1"/>
  <c r="AO181" i="1"/>
  <c r="AG182" i="1"/>
  <c r="AH182" i="1"/>
  <c r="AI182" i="1"/>
  <c r="AJ182" i="1"/>
  <c r="AK182" i="1"/>
  <c r="AL182" i="1"/>
  <c r="AM182" i="1"/>
  <c r="AN182" i="1"/>
  <c r="AO182" i="1"/>
  <c r="AG183" i="1"/>
  <c r="AH183" i="1"/>
  <c r="AI183" i="1"/>
  <c r="AJ183" i="1"/>
  <c r="AK183" i="1"/>
  <c r="AL183" i="1"/>
  <c r="AM183" i="1"/>
  <c r="AN183" i="1"/>
  <c r="AO183" i="1"/>
  <c r="AG184" i="1"/>
  <c r="AH184" i="1"/>
  <c r="AI184" i="1"/>
  <c r="AJ184" i="1"/>
  <c r="AK184" i="1"/>
  <c r="AL184" i="1"/>
  <c r="AM184" i="1"/>
  <c r="AN184" i="1"/>
  <c r="AO184" i="1"/>
  <c r="AG185" i="1"/>
  <c r="AH185" i="1"/>
  <c r="AI185" i="1"/>
  <c r="AJ185" i="1"/>
  <c r="AK185" i="1"/>
  <c r="AL185" i="1"/>
  <c r="AM185" i="1"/>
  <c r="AN185" i="1"/>
  <c r="AO185" i="1"/>
  <c r="AG186" i="1"/>
  <c r="AH186" i="1"/>
  <c r="AI186" i="1"/>
  <c r="AJ186" i="1"/>
  <c r="AK186" i="1"/>
  <c r="AL186" i="1"/>
  <c r="AM186" i="1"/>
  <c r="AN186" i="1"/>
  <c r="AO186" i="1"/>
  <c r="AF186" i="1"/>
  <c r="AF185" i="1"/>
  <c r="AF184" i="1"/>
  <c r="AF183" i="1"/>
  <c r="AF182" i="1"/>
  <c r="AF181" i="1"/>
  <c r="AG199" i="1"/>
  <c r="AH199" i="1"/>
  <c r="AI199" i="1"/>
  <c r="AJ199" i="1"/>
  <c r="AK199" i="1"/>
  <c r="AL199" i="1"/>
  <c r="AM199" i="1"/>
  <c r="AN199" i="1"/>
  <c r="AO199" i="1"/>
  <c r="AG200" i="1"/>
  <c r="AH200" i="1"/>
  <c r="AI200" i="1"/>
  <c r="AJ200" i="1"/>
  <c r="AK200" i="1"/>
  <c r="AL200" i="1"/>
  <c r="AM200" i="1"/>
  <c r="AN200" i="1"/>
  <c r="AO200" i="1"/>
  <c r="AG201" i="1"/>
  <c r="AH201" i="1"/>
  <c r="AI201" i="1"/>
  <c r="AJ201" i="1"/>
  <c r="AK201" i="1"/>
  <c r="AL201" i="1"/>
  <c r="AM201" i="1"/>
  <c r="AN201" i="1"/>
  <c r="AO201" i="1"/>
  <c r="AG202" i="1"/>
  <c r="AH202" i="1"/>
  <c r="AI202" i="1"/>
  <c r="AJ202" i="1"/>
  <c r="AK202" i="1"/>
  <c r="AL202" i="1"/>
  <c r="AM202" i="1"/>
  <c r="AN202" i="1"/>
  <c r="AO202" i="1"/>
  <c r="AG203" i="1"/>
  <c r="AH203" i="1"/>
  <c r="AI203" i="1"/>
  <c r="AJ203" i="1"/>
  <c r="AK203" i="1"/>
  <c r="AL203" i="1"/>
  <c r="AM203" i="1"/>
  <c r="AN203" i="1"/>
  <c r="AO203" i="1"/>
  <c r="AG204" i="1"/>
  <c r="AH204" i="1"/>
  <c r="AI204" i="1"/>
  <c r="AJ204" i="1"/>
  <c r="AK204" i="1"/>
  <c r="AL204" i="1"/>
  <c r="AM204" i="1"/>
  <c r="AN204" i="1"/>
  <c r="AO204" i="1"/>
  <c r="AF204" i="1"/>
  <c r="AF203" i="1"/>
  <c r="AF202" i="1"/>
  <c r="AF201" i="1"/>
  <c r="AF200" i="1"/>
  <c r="AF199" i="1"/>
  <c r="AG226" i="1"/>
  <c r="AH226" i="1"/>
  <c r="AI226" i="1"/>
  <c r="AJ226" i="1"/>
  <c r="AK226" i="1"/>
  <c r="AL226" i="1"/>
  <c r="AM226" i="1"/>
  <c r="AN226" i="1"/>
  <c r="AO226" i="1"/>
  <c r="AG227" i="1"/>
  <c r="AH227" i="1"/>
  <c r="AI227" i="1"/>
  <c r="AJ227" i="1"/>
  <c r="AK227" i="1"/>
  <c r="AL227" i="1"/>
  <c r="AM227" i="1"/>
  <c r="AN227" i="1"/>
  <c r="AO227" i="1"/>
  <c r="AG228" i="1"/>
  <c r="AH228" i="1"/>
  <c r="AI228" i="1"/>
  <c r="AJ228" i="1"/>
  <c r="AK228" i="1"/>
  <c r="AL228" i="1"/>
  <c r="AM228" i="1"/>
  <c r="AN228" i="1"/>
  <c r="AO228" i="1"/>
  <c r="AG229" i="1"/>
  <c r="AH229" i="1"/>
  <c r="AI229" i="1"/>
  <c r="AJ229" i="1"/>
  <c r="AK229" i="1"/>
  <c r="AL229" i="1"/>
  <c r="AM229" i="1"/>
  <c r="AN229" i="1"/>
  <c r="AO229" i="1"/>
  <c r="AG230" i="1"/>
  <c r="AH230" i="1"/>
  <c r="AI230" i="1"/>
  <c r="AJ230" i="1"/>
  <c r="AK230" i="1"/>
  <c r="AL230" i="1"/>
  <c r="AM230" i="1"/>
  <c r="AN230" i="1"/>
  <c r="AO230" i="1"/>
  <c r="AG231" i="1"/>
  <c r="AH231" i="1"/>
  <c r="AI231" i="1"/>
  <c r="AJ231" i="1"/>
  <c r="AK231" i="1"/>
  <c r="AL231" i="1"/>
  <c r="AM231" i="1"/>
  <c r="AN231" i="1"/>
  <c r="AO231" i="1"/>
  <c r="AF231" i="1"/>
  <c r="AF230" i="1"/>
  <c r="AF229" i="1"/>
  <c r="AF228" i="1"/>
  <c r="AF227" i="1"/>
  <c r="AF226" i="1"/>
  <c r="AG247" i="1"/>
  <c r="AH247" i="1"/>
  <c r="AI247" i="1"/>
  <c r="AJ247" i="1"/>
  <c r="AK247" i="1"/>
  <c r="AL247" i="1"/>
  <c r="AM247" i="1"/>
  <c r="AN247" i="1"/>
  <c r="AO247" i="1"/>
  <c r="AG248" i="1"/>
  <c r="AH248" i="1"/>
  <c r="AI248" i="1"/>
  <c r="AJ248" i="1"/>
  <c r="AK248" i="1"/>
  <c r="AL248" i="1"/>
  <c r="AM248" i="1"/>
  <c r="AN248" i="1"/>
  <c r="AO248" i="1"/>
  <c r="AG249" i="1"/>
  <c r="AH249" i="1"/>
  <c r="AI249" i="1"/>
  <c r="AJ249" i="1"/>
  <c r="AK249" i="1"/>
  <c r="AL249" i="1"/>
  <c r="AM249" i="1"/>
  <c r="AN249" i="1"/>
  <c r="AO249" i="1"/>
  <c r="AG250" i="1"/>
  <c r="AH250" i="1"/>
  <c r="AI250" i="1"/>
  <c r="AJ250" i="1"/>
  <c r="AK250" i="1"/>
  <c r="AL250" i="1"/>
  <c r="AM250" i="1"/>
  <c r="AN250" i="1"/>
  <c r="AO250" i="1"/>
  <c r="AG251" i="1"/>
  <c r="AH251" i="1"/>
  <c r="AI251" i="1"/>
  <c r="AJ251" i="1"/>
  <c r="AK251" i="1"/>
  <c r="AL251" i="1"/>
  <c r="AM251" i="1"/>
  <c r="AN251" i="1"/>
  <c r="AO251" i="1"/>
  <c r="AG252" i="1"/>
  <c r="AH252" i="1"/>
  <c r="AI252" i="1"/>
  <c r="AJ252" i="1"/>
  <c r="AK252" i="1"/>
  <c r="AL252" i="1"/>
  <c r="AM252" i="1"/>
  <c r="AN252" i="1"/>
  <c r="AO252" i="1"/>
  <c r="AF252" i="1"/>
  <c r="AF251" i="1"/>
  <c r="AF250" i="1"/>
  <c r="AF249" i="1"/>
  <c r="AF248" i="1"/>
  <c r="AF247" i="1"/>
  <c r="AG270" i="1"/>
  <c r="AH270" i="1"/>
  <c r="AI270" i="1"/>
  <c r="AJ270" i="1"/>
  <c r="AK270" i="1"/>
  <c r="AL270" i="1"/>
  <c r="AM270" i="1"/>
  <c r="AN270" i="1"/>
  <c r="AO270" i="1"/>
  <c r="AG271" i="1"/>
  <c r="AH271" i="1"/>
  <c r="AI271" i="1"/>
  <c r="AJ271" i="1"/>
  <c r="AK271" i="1"/>
  <c r="AL271" i="1"/>
  <c r="AM271" i="1"/>
  <c r="AN271" i="1"/>
  <c r="AO271" i="1"/>
  <c r="AG272" i="1"/>
  <c r="AH272" i="1"/>
  <c r="AI272" i="1"/>
  <c r="AJ272" i="1"/>
  <c r="AK272" i="1"/>
  <c r="AL272" i="1"/>
  <c r="AM272" i="1"/>
  <c r="AN272" i="1"/>
  <c r="AO272" i="1"/>
  <c r="AG273" i="1"/>
  <c r="AH273" i="1"/>
  <c r="AI273" i="1"/>
  <c r="AJ273" i="1"/>
  <c r="AK273" i="1"/>
  <c r="AL273" i="1"/>
  <c r="AM273" i="1"/>
  <c r="AN273" i="1"/>
  <c r="AO273" i="1"/>
  <c r="AG274" i="1"/>
  <c r="AH274" i="1"/>
  <c r="AI274" i="1"/>
  <c r="AJ274" i="1"/>
  <c r="AK274" i="1"/>
  <c r="AL274" i="1"/>
  <c r="AM274" i="1"/>
  <c r="AN274" i="1"/>
  <c r="AO274" i="1"/>
  <c r="AG275" i="1"/>
  <c r="AH275" i="1"/>
  <c r="AI275" i="1"/>
  <c r="AJ275" i="1"/>
  <c r="AK275" i="1"/>
  <c r="AL275" i="1"/>
  <c r="AM275" i="1"/>
  <c r="AN275" i="1"/>
  <c r="AO275" i="1"/>
  <c r="AF275" i="1"/>
  <c r="AF274" i="1"/>
  <c r="AF273" i="1"/>
  <c r="AF272" i="1"/>
  <c r="AF271" i="1"/>
  <c r="AF270" i="1"/>
  <c r="T277" i="1" l="1"/>
  <c r="U277" i="1"/>
  <c r="V277" i="1"/>
  <c r="W277" i="1"/>
  <c r="X277" i="1"/>
  <c r="Y277" i="1"/>
  <c r="Z277" i="1"/>
  <c r="AA277" i="1"/>
  <c r="AB277" i="1"/>
  <c r="T278" i="1"/>
  <c r="U278" i="1"/>
  <c r="V278" i="1"/>
  <c r="W278" i="1"/>
  <c r="X278" i="1"/>
  <c r="Y278" i="1"/>
  <c r="Z278" i="1"/>
  <c r="AA278" i="1"/>
  <c r="AB278" i="1"/>
  <c r="T279" i="1"/>
  <c r="U279" i="1"/>
  <c r="V279" i="1"/>
  <c r="W279" i="1"/>
  <c r="X279" i="1"/>
  <c r="Y279" i="1"/>
  <c r="Z279" i="1"/>
  <c r="AA279" i="1"/>
  <c r="AB279" i="1"/>
  <c r="T280" i="1"/>
  <c r="U280" i="1"/>
  <c r="V280" i="1"/>
  <c r="W280" i="1"/>
  <c r="X280" i="1"/>
  <c r="Y280" i="1"/>
  <c r="Z280" i="1"/>
  <c r="AA280" i="1"/>
  <c r="AB280" i="1"/>
  <c r="T281" i="1"/>
  <c r="U281" i="1"/>
  <c r="V281" i="1"/>
  <c r="W281" i="1"/>
  <c r="X281" i="1"/>
  <c r="Y281" i="1"/>
  <c r="Z281" i="1"/>
  <c r="AA281" i="1"/>
  <c r="AB281" i="1"/>
  <c r="S277" i="1"/>
  <c r="AC194" i="1"/>
  <c r="AQ194" i="1" s="1"/>
  <c r="AC195" i="1"/>
  <c r="AQ195" i="1" s="1"/>
  <c r="AC196" i="1"/>
  <c r="AQ196" i="1" s="1"/>
  <c r="AC197" i="1"/>
  <c r="AQ197" i="1" s="1"/>
  <c r="AC198" i="1"/>
  <c r="AQ198" i="1" s="1"/>
  <c r="AC274" i="1"/>
  <c r="AQ274" i="1" s="1"/>
  <c r="AC275" i="1"/>
  <c r="AQ275" i="1" s="1"/>
  <c r="AC227" i="1"/>
  <c r="AC228" i="1"/>
  <c r="AC229" i="1"/>
  <c r="AC230" i="1"/>
  <c r="AC199" i="1"/>
  <c r="AC200" i="1"/>
  <c r="AC201" i="1"/>
  <c r="AC202" i="1"/>
  <c r="AC203" i="1"/>
  <c r="AC204" i="1"/>
  <c r="AC205" i="1"/>
  <c r="AC206" i="1"/>
  <c r="AC207" i="1"/>
  <c r="AC231" i="1"/>
  <c r="AC232" i="1"/>
  <c r="AC233" i="1"/>
  <c r="AC234" i="1"/>
  <c r="AC235" i="1"/>
  <c r="AC236" i="1"/>
  <c r="AC237" i="1"/>
  <c r="AC238" i="1"/>
  <c r="AC247" i="1"/>
  <c r="AC248" i="1"/>
  <c r="AC249" i="1"/>
  <c r="AC250" i="1"/>
  <c r="AC239" i="1"/>
  <c r="AC240" i="1"/>
  <c r="AC241" i="1"/>
  <c r="AC242" i="1"/>
  <c r="AC251" i="1"/>
  <c r="AC208" i="1"/>
  <c r="AC209" i="1"/>
  <c r="AC210" i="1"/>
  <c r="AC252" i="1"/>
  <c r="AC181" i="1"/>
  <c r="AC211" i="1"/>
  <c r="AC212" i="1"/>
  <c r="AC213" i="1"/>
  <c r="AC214" i="1"/>
  <c r="AC215" i="1"/>
  <c r="AC216" i="1"/>
  <c r="AC217" i="1"/>
  <c r="AC218" i="1"/>
  <c r="AC219" i="1"/>
  <c r="AC182" i="1"/>
  <c r="AC183" i="1"/>
  <c r="AC184" i="1"/>
  <c r="AC185" i="1"/>
  <c r="AC186" i="1"/>
  <c r="AC187" i="1"/>
  <c r="AC188" i="1"/>
  <c r="AC189" i="1"/>
  <c r="AC220" i="1"/>
  <c r="AC221" i="1"/>
  <c r="AC222" i="1"/>
  <c r="AC190" i="1"/>
  <c r="AC191" i="1"/>
  <c r="AC192" i="1"/>
  <c r="AC193" i="1"/>
  <c r="AC253" i="1"/>
  <c r="AC254" i="1"/>
  <c r="AC255" i="1"/>
  <c r="AC256" i="1"/>
  <c r="AC257" i="1"/>
  <c r="AC258" i="1"/>
  <c r="AC259" i="1"/>
  <c r="AC270" i="1"/>
  <c r="AC271" i="1"/>
  <c r="AC272" i="1"/>
  <c r="AC273" i="1"/>
  <c r="AC260" i="1"/>
  <c r="AC261" i="1"/>
  <c r="AC262" i="1"/>
  <c r="AC263" i="1"/>
  <c r="AC243" i="1"/>
  <c r="AC244" i="1"/>
  <c r="AC245" i="1"/>
  <c r="AC246" i="1"/>
  <c r="AC264" i="1"/>
  <c r="AC265" i="1"/>
  <c r="AC266" i="1"/>
  <c r="AC267" i="1"/>
  <c r="AC268" i="1"/>
  <c r="AC269" i="1"/>
  <c r="AC223" i="1"/>
  <c r="AC224" i="1"/>
  <c r="AC225" i="1"/>
  <c r="AC226" i="1"/>
  <c r="AC278" i="1" l="1"/>
  <c r="AP181" i="1"/>
  <c r="AP185" i="1"/>
  <c r="AP182" i="1"/>
  <c r="AP186" i="1"/>
  <c r="AP183" i="1"/>
  <c r="AP184" i="1"/>
  <c r="AQ266" i="1"/>
  <c r="AP228" i="1"/>
  <c r="AP229" i="1"/>
  <c r="AP226" i="1"/>
  <c r="AP230" i="1"/>
  <c r="AP227" i="1"/>
  <c r="AP231" i="1"/>
  <c r="AC279" i="1"/>
  <c r="AP248" i="1"/>
  <c r="AP252" i="1"/>
  <c r="AP250" i="1"/>
  <c r="AP247" i="1"/>
  <c r="AP251" i="1"/>
  <c r="AP249" i="1"/>
  <c r="AP270" i="1"/>
  <c r="AP274" i="1"/>
  <c r="AP271" i="1"/>
  <c r="AP275" i="1"/>
  <c r="AP272" i="1"/>
  <c r="AP273" i="1"/>
  <c r="AP202" i="1"/>
  <c r="AP199" i="1"/>
  <c r="AP203" i="1"/>
  <c r="AP200" i="1"/>
  <c r="AP204" i="1"/>
  <c r="AP201" i="1"/>
  <c r="AC280" i="1"/>
  <c r="AC277" i="1"/>
  <c r="AC281" i="1"/>
  <c r="Q225" i="1"/>
  <c r="AQ225" i="1" s="1"/>
  <c r="Q224" i="1"/>
  <c r="AQ224" i="1" s="1"/>
  <c r="Q223" i="1"/>
  <c r="AQ223" i="1" s="1"/>
  <c r="Q269" i="1"/>
  <c r="AQ269" i="1" s="1"/>
  <c r="Q268" i="1"/>
  <c r="AQ268" i="1" s="1"/>
  <c r="Q267" i="1"/>
  <c r="AQ267" i="1" s="1"/>
  <c r="Q266" i="1"/>
  <c r="Q265" i="1"/>
  <c r="AQ265" i="1" s="1"/>
  <c r="Q264" i="1"/>
  <c r="AQ264" i="1" s="1"/>
  <c r="Q246" i="1"/>
  <c r="AQ246" i="1" s="1"/>
  <c r="Q245" i="1"/>
  <c r="AQ245" i="1" s="1"/>
  <c r="Q244" i="1"/>
  <c r="AQ244" i="1" s="1"/>
  <c r="Q243" i="1"/>
  <c r="AQ243" i="1" s="1"/>
  <c r="Q263" i="1"/>
  <c r="AQ263" i="1" s="1"/>
  <c r="Q262" i="1"/>
  <c r="AQ262" i="1" s="1"/>
  <c r="Q261" i="1"/>
  <c r="AQ261" i="1" s="1"/>
  <c r="Q260" i="1"/>
  <c r="AQ260" i="1" s="1"/>
  <c r="Q273" i="1"/>
  <c r="AQ273" i="1" s="1"/>
  <c r="Q272" i="1"/>
  <c r="AQ272" i="1" s="1"/>
  <c r="Q271" i="1"/>
  <c r="AQ271" i="1" s="1"/>
  <c r="Q270" i="1"/>
  <c r="AQ270" i="1" s="1"/>
  <c r="Q259" i="1"/>
  <c r="AQ259" i="1" s="1"/>
  <c r="H259" i="1"/>
  <c r="G259" i="1"/>
  <c r="Q258" i="1"/>
  <c r="AQ258" i="1" s="1"/>
  <c r="H258" i="1"/>
  <c r="G258" i="1"/>
  <c r="Q257" i="1"/>
  <c r="AQ257" i="1" s="1"/>
  <c r="H257" i="1"/>
  <c r="G257" i="1"/>
  <c r="Q256" i="1"/>
  <c r="AQ256" i="1" s="1"/>
  <c r="H256" i="1"/>
  <c r="G256" i="1"/>
  <c r="Q255" i="1"/>
  <c r="AQ255" i="1" s="1"/>
  <c r="H255" i="1"/>
  <c r="G255" i="1"/>
  <c r="Q254" i="1"/>
  <c r="AQ254" i="1" s="1"/>
  <c r="H254" i="1"/>
  <c r="G254" i="1"/>
  <c r="Q253" i="1"/>
  <c r="AQ253" i="1" s="1"/>
  <c r="H253" i="1"/>
  <c r="G253" i="1"/>
  <c r="O193" i="1"/>
  <c r="Q193" i="1" s="1"/>
  <c r="AQ193" i="1" s="1"/>
  <c r="O192" i="1"/>
  <c r="Q192" i="1" s="1"/>
  <c r="AQ192" i="1" s="1"/>
  <c r="O191" i="1"/>
  <c r="Q191" i="1" s="1"/>
  <c r="AQ191" i="1" s="1"/>
  <c r="O190" i="1"/>
  <c r="Q190" i="1" s="1"/>
  <c r="AQ190" i="1" s="1"/>
  <c r="O222" i="1"/>
  <c r="Q222" i="1" s="1"/>
  <c r="AQ222" i="1" s="1"/>
  <c r="O221" i="1"/>
  <c r="Q221" i="1" s="1"/>
  <c r="AQ221" i="1" s="1"/>
  <c r="O220" i="1"/>
  <c r="Q220" i="1" s="1"/>
  <c r="AQ220" i="1" s="1"/>
  <c r="Q189" i="1"/>
  <c r="AQ189" i="1" s="1"/>
  <c r="H189" i="1"/>
  <c r="G189" i="1"/>
  <c r="Q188" i="1"/>
  <c r="AQ188" i="1" s="1"/>
  <c r="H188" i="1"/>
  <c r="G188" i="1"/>
  <c r="Q187" i="1"/>
  <c r="AQ187" i="1" s="1"/>
  <c r="H187" i="1"/>
  <c r="G187" i="1"/>
  <c r="Q186" i="1"/>
  <c r="AQ186" i="1" s="1"/>
  <c r="H186" i="1"/>
  <c r="G186" i="1"/>
  <c r="Q185" i="1"/>
  <c r="AQ185" i="1" s="1"/>
  <c r="H185" i="1"/>
  <c r="G185" i="1"/>
  <c r="Q184" i="1"/>
  <c r="AQ184" i="1" s="1"/>
  <c r="H184" i="1"/>
  <c r="G184" i="1"/>
  <c r="Q183" i="1"/>
  <c r="AQ183" i="1" s="1"/>
  <c r="Q182" i="1"/>
  <c r="AQ182" i="1" s="1"/>
  <c r="H182" i="1"/>
  <c r="G182" i="1"/>
  <c r="Q219" i="1"/>
  <c r="AQ219" i="1" s="1"/>
  <c r="Q218" i="1"/>
  <c r="AQ218" i="1" s="1"/>
  <c r="Q217" i="1"/>
  <c r="AQ217" i="1" s="1"/>
  <c r="O216" i="1"/>
  <c r="Q216" i="1" s="1"/>
  <c r="AQ216" i="1" s="1"/>
  <c r="O215" i="1"/>
  <c r="Q215" i="1" s="1"/>
  <c r="AQ215" i="1" s="1"/>
  <c r="O214" i="1"/>
  <c r="Q214" i="1" s="1"/>
  <c r="AQ214" i="1" s="1"/>
  <c r="O213" i="1"/>
  <c r="Q213" i="1" s="1"/>
  <c r="AQ213" i="1" s="1"/>
  <c r="O212" i="1"/>
  <c r="Q212" i="1" s="1"/>
  <c r="AQ212" i="1" s="1"/>
  <c r="O211" i="1"/>
  <c r="Q211" i="1" s="1"/>
  <c r="AQ211" i="1" s="1"/>
  <c r="O181" i="1"/>
  <c r="Q181" i="1" s="1"/>
  <c r="Q252" i="1"/>
  <c r="AQ252" i="1" s="1"/>
  <c r="Q210" i="1"/>
  <c r="AQ210" i="1" s="1"/>
  <c r="Q209" i="1"/>
  <c r="AQ209" i="1" s="1"/>
  <c r="Q208" i="1"/>
  <c r="AQ208" i="1" s="1"/>
  <c r="Q251" i="1"/>
  <c r="AQ251" i="1" s="1"/>
  <c r="Q242" i="1"/>
  <c r="AQ242" i="1" s="1"/>
  <c r="Q241" i="1"/>
  <c r="AQ241" i="1" s="1"/>
  <c r="Q240" i="1"/>
  <c r="AQ240" i="1" s="1"/>
  <c r="Q239" i="1"/>
  <c r="AQ239" i="1" s="1"/>
  <c r="Q250" i="1"/>
  <c r="AQ250" i="1" s="1"/>
  <c r="Q249" i="1"/>
  <c r="AQ249" i="1" s="1"/>
  <c r="Q248" i="1"/>
  <c r="AQ248" i="1" s="1"/>
  <c r="Q247" i="1"/>
  <c r="AQ247" i="1" s="1"/>
  <c r="Q238" i="1"/>
  <c r="AQ238" i="1" s="1"/>
  <c r="Q237" i="1"/>
  <c r="AQ237" i="1" s="1"/>
  <c r="Q236" i="1"/>
  <c r="AQ236" i="1" s="1"/>
  <c r="Q235" i="1"/>
  <c r="AQ235" i="1" s="1"/>
  <c r="Q234" i="1"/>
  <c r="AQ234" i="1" s="1"/>
  <c r="Q233" i="1"/>
  <c r="AQ233" i="1" s="1"/>
  <c r="Q232" i="1"/>
  <c r="AQ232" i="1" s="1"/>
  <c r="Q231" i="1"/>
  <c r="AQ231" i="1" s="1"/>
  <c r="Q207" i="1"/>
  <c r="AQ207" i="1" s="1"/>
  <c r="Q206" i="1"/>
  <c r="AQ206" i="1" s="1"/>
  <c r="Q205" i="1"/>
  <c r="AQ205" i="1" s="1"/>
  <c r="Q204" i="1"/>
  <c r="AQ204" i="1" s="1"/>
  <c r="Q203" i="1"/>
  <c r="AQ203" i="1" s="1"/>
  <c r="Q202" i="1"/>
  <c r="AQ202" i="1" s="1"/>
  <c r="Q201" i="1"/>
  <c r="AQ201" i="1" s="1"/>
  <c r="Q200" i="1"/>
  <c r="AQ200" i="1" s="1"/>
  <c r="Q199" i="1"/>
  <c r="AQ199" i="1" s="1"/>
  <c r="Q230" i="1"/>
  <c r="AQ230" i="1" s="1"/>
  <c r="Q229" i="1"/>
  <c r="AQ229" i="1" s="1"/>
  <c r="Q228" i="1"/>
  <c r="AQ228" i="1" s="1"/>
  <c r="Q227" i="1"/>
  <c r="AQ227" i="1" s="1"/>
  <c r="Q226" i="1"/>
  <c r="AQ226" i="1" s="1"/>
  <c r="P160" i="1"/>
  <c r="P159" i="1"/>
  <c r="P158" i="1"/>
  <c r="P157" i="1"/>
  <c r="P156" i="1"/>
  <c r="P155" i="1"/>
  <c r="P154" i="1"/>
  <c r="P153" i="1"/>
  <c r="P152" i="1"/>
  <c r="P151" i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P143" i="1"/>
  <c r="P142" i="1"/>
  <c r="P141" i="1"/>
  <c r="P140" i="1"/>
  <c r="P139" i="1"/>
  <c r="P138" i="1"/>
  <c r="P137" i="1"/>
  <c r="P136" i="1"/>
  <c r="P135" i="1"/>
  <c r="P134" i="1"/>
  <c r="P133" i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6" i="1"/>
  <c r="G136" i="1"/>
  <c r="AQ181" i="1" l="1"/>
  <c r="Q279" i="1"/>
  <c r="Q281" i="1"/>
  <c r="Q278" i="1"/>
  <c r="Q277" i="1"/>
  <c r="Q280" i="1"/>
  <c r="P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5" i="1"/>
  <c r="P46" i="1"/>
  <c r="P47" i="1"/>
  <c r="P48" i="1"/>
  <c r="P49" i="1"/>
  <c r="P50" i="1"/>
  <c r="P51" i="1"/>
  <c r="P52" i="1"/>
  <c r="P53" i="1"/>
  <c r="P54" i="1"/>
  <c r="P55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3" i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55" i="1"/>
  <c r="G55" i="1"/>
  <c r="H54" i="1"/>
  <c r="G54" i="1"/>
  <c r="H53" i="1"/>
  <c r="G53" i="1"/>
  <c r="H52" i="1"/>
  <c r="G52" i="1"/>
  <c r="H51" i="1"/>
  <c r="G51" i="1"/>
  <c r="H50" i="1"/>
  <c r="G50" i="1"/>
  <c r="H48" i="1"/>
  <c r="G48" i="1"/>
</calcChain>
</file>

<file path=xl/sharedStrings.xml><?xml version="1.0" encoding="utf-8"?>
<sst xmlns="http://schemas.openxmlformats.org/spreadsheetml/2006/main" count="4509" uniqueCount="622">
  <si>
    <t>Sample</t>
  </si>
  <si>
    <t>Project</t>
  </si>
  <si>
    <t>Cruise</t>
  </si>
  <si>
    <t>Sample interval (top-bottom)</t>
  </si>
  <si>
    <t>DDE</t>
  </si>
  <si>
    <t>DDN</t>
  </si>
  <si>
    <t>mbsl</t>
  </si>
  <si>
    <t>PFOSA</t>
  </si>
  <si>
    <t>PFPS</t>
  </si>
  <si>
    <t>PFHxS</t>
  </si>
  <si>
    <t>PFHpS</t>
  </si>
  <si>
    <t>brPFOS</t>
  </si>
  <si>
    <t>linPFOS</t>
  </si>
  <si>
    <t>PFOS</t>
  </si>
  <si>
    <t>PFNS</t>
  </si>
  <si>
    <t>PFDcS</t>
  </si>
  <si>
    <t>PFHxA</t>
  </si>
  <si>
    <t>PFHpA</t>
  </si>
  <si>
    <t>PFOA</t>
  </si>
  <si>
    <t>PFNA</t>
  </si>
  <si>
    <t>PFDcA</t>
  </si>
  <si>
    <t>PFUnA</t>
  </si>
  <si>
    <t>PFDoA</t>
  </si>
  <si>
    <t>PFTriA</t>
  </si>
  <si>
    <t>PFTeA</t>
  </si>
  <si>
    <t>4:2 FTS</t>
  </si>
  <si>
    <t>6:2 FTS</t>
  </si>
  <si>
    <t>8:2 FTS</t>
  </si>
  <si>
    <t>Full-ID</t>
  </si>
  <si>
    <t>year</t>
  </si>
  <si>
    <t>number</t>
  </si>
  <si>
    <t>from cm</t>
  </si>
  <si>
    <t>to cm</t>
  </si>
  <si>
    <t>degrees</t>
  </si>
  <si>
    <t>m</t>
  </si>
  <si>
    <t>ID</t>
  </si>
  <si>
    <t>µg/kg</t>
  </si>
  <si>
    <t>nr</t>
  </si>
  <si>
    <t>MAREANO</t>
  </si>
  <si>
    <t>&lt;0,03</t>
  </si>
  <si>
    <t>&lt;0,15</t>
  </si>
  <si>
    <t>2007105R0100MC010c1_00-01</t>
  </si>
  <si>
    <t>R100MC010</t>
  </si>
  <si>
    <t>&lt;0,10</t>
  </si>
  <si>
    <t>&lt;0,18</t>
  </si>
  <si>
    <t>&lt;0,09</t>
  </si>
  <si>
    <t>&lt;0,30</t>
  </si>
  <si>
    <t>2007105R0104MC011c1_00-01</t>
  </si>
  <si>
    <t>R104MC011</t>
  </si>
  <si>
    <t>2007105R0096MC008c1_02-03</t>
  </si>
  <si>
    <t>R96MC008</t>
  </si>
  <si>
    <t>2007111R0117MC005c1_00-01</t>
  </si>
  <si>
    <t>R117MC005</t>
  </si>
  <si>
    <t>2008104R0223MC006c1_00-01</t>
  </si>
  <si>
    <t>R223MC006</t>
  </si>
  <si>
    <t>2009105R0367MC025c2_00-01</t>
  </si>
  <si>
    <t>R367MC025</t>
  </si>
  <si>
    <t>2009105R0384MC028c1_00-01</t>
  </si>
  <si>
    <t>R384MC028</t>
  </si>
  <si>
    <t>2009105R0391MC029c2_00-01</t>
  </si>
  <si>
    <t>R391MC029</t>
  </si>
  <si>
    <t>2009105R0421MC033c1_00-01</t>
  </si>
  <si>
    <t>R421MC033</t>
  </si>
  <si>
    <t>&lt;0,003</t>
  </si>
  <si>
    <t>2009105R0422BC090c1_00-01</t>
  </si>
  <si>
    <t>R422BX090</t>
  </si>
  <si>
    <t>2009105R0431MC035c2_00-01</t>
  </si>
  <si>
    <t>R431MC035</t>
  </si>
  <si>
    <t>2009111R0447BC481c1_00-01</t>
  </si>
  <si>
    <t>R447BX481</t>
  </si>
  <si>
    <t>2010110R0494MC030c1_00-01</t>
  </si>
  <si>
    <t>R494MC030</t>
  </si>
  <si>
    <t>2010110R0498MC033c1_00-01</t>
  </si>
  <si>
    <t>R498MC033</t>
  </si>
  <si>
    <t>2010110R0542MC037c2_00-01</t>
  </si>
  <si>
    <t>R542MC037</t>
  </si>
  <si>
    <t>2010110R0573MC043c6_00-01</t>
  </si>
  <si>
    <t>R573MC043</t>
  </si>
  <si>
    <t>2010110R0595MC045c3_00-01</t>
  </si>
  <si>
    <t>R595MC045</t>
  </si>
  <si>
    <t>2010112R0613MC047c4_00-01</t>
  </si>
  <si>
    <t>R613MC047</t>
  </si>
  <si>
    <t>2010112R0618MC048c2_00-01</t>
  </si>
  <si>
    <t>R618MC048</t>
  </si>
  <si>
    <t>2010112R0621MC049c2_00-01</t>
  </si>
  <si>
    <t>R621MC049</t>
  </si>
  <si>
    <t>2010112R0628MC050c1_00-01</t>
  </si>
  <si>
    <t>R628MC050</t>
  </si>
  <si>
    <t>2011105R0682MC001c6_00-01</t>
  </si>
  <si>
    <t>R0682MC001</t>
  </si>
  <si>
    <t>2011113R0739MC019c3_00-01</t>
  </si>
  <si>
    <t>R0739MC019</t>
  </si>
  <si>
    <t>2011113R0749MC020c5_00-01</t>
  </si>
  <si>
    <t>R0749MC020</t>
  </si>
  <si>
    <t>2012106R0769MC001c1_00-01</t>
  </si>
  <si>
    <t>R0769MC001</t>
  </si>
  <si>
    <t>2013112R1261MC020c1_00-01</t>
  </si>
  <si>
    <t>R1261MC020</t>
  </si>
  <si>
    <t>2014106R1298MC037c3_00-01</t>
  </si>
  <si>
    <t>R1298MC037</t>
  </si>
  <si>
    <t>2014106R1312MC039c3_00-01</t>
  </si>
  <si>
    <t>R1312MC039</t>
  </si>
  <si>
    <t>2014106R1320BC068c2_00-01</t>
  </si>
  <si>
    <t>R1320BX068</t>
  </si>
  <si>
    <t>2014106R1331MC041c2_00-01</t>
  </si>
  <si>
    <t>R1331MC041</t>
  </si>
  <si>
    <t>2014208R1349MC416c6_00-01</t>
  </si>
  <si>
    <t>R1349MC416</t>
  </si>
  <si>
    <t>2015109R1466BC095c2_00-01</t>
  </si>
  <si>
    <t>R1466BX095</t>
  </si>
  <si>
    <t>2015109R1487BC100c2_00-01</t>
  </si>
  <si>
    <t>R1487BX100</t>
  </si>
  <si>
    <t>2015109R1492MC056c6_00-01</t>
  </si>
  <si>
    <t>R1492MC056</t>
  </si>
  <si>
    <t>2015113R1565MC097c5_00-01</t>
  </si>
  <si>
    <t>R1565MC097</t>
  </si>
  <si>
    <t>2016113R1582BC007c2_00-01</t>
  </si>
  <si>
    <t>R1582BC007</t>
  </si>
  <si>
    <t>2016113R1613MC010c1_00-01</t>
  </si>
  <si>
    <t>R1613MC010</t>
  </si>
  <si>
    <t>&lt;0,02</t>
  </si>
  <si>
    <t>2016113R1627BC012c2_00-01</t>
  </si>
  <si>
    <t>R1627BC012</t>
  </si>
  <si>
    <t>2016113R1649BC016c2_0-1</t>
  </si>
  <si>
    <t>R1649BC016</t>
  </si>
  <si>
    <t>2016113R1653MC015c1_0-1</t>
  </si>
  <si>
    <t>R1653MC015</t>
  </si>
  <si>
    <t>2016113R1661BC019c2_0-1</t>
  </si>
  <si>
    <t>R1661BC019</t>
  </si>
  <si>
    <t>2017103R1698MC003c3_0-1</t>
  </si>
  <si>
    <t>R1698MC003</t>
  </si>
  <si>
    <t>2017115R1751MC006c5_0-1</t>
  </si>
  <si>
    <t>R1751MC006</t>
  </si>
  <si>
    <t>&lt;0,05</t>
  </si>
  <si>
    <t>2017115R1776MC008c6_0-1</t>
  </si>
  <si>
    <t>R1776MC008</t>
  </si>
  <si>
    <t>2017115R1812MC009c6_0-1</t>
  </si>
  <si>
    <t>R1812MC009</t>
  </si>
  <si>
    <t>2017115R1823MC012c1_0-1</t>
  </si>
  <si>
    <t>R1823MC012</t>
  </si>
  <si>
    <t>2017115R1843BC038c2_0-1</t>
  </si>
  <si>
    <t>R1843BC038</t>
  </si>
  <si>
    <t>2018109R1846MC014c2_0-1</t>
  </si>
  <si>
    <t>R1846MC014</t>
  </si>
  <si>
    <t>&lt;0,20</t>
  </si>
  <si>
    <t>2018109R1865MC015c2_0-1</t>
  </si>
  <si>
    <t>R1865MC015</t>
  </si>
  <si>
    <t>2018109R1869MC016c2_0-1</t>
  </si>
  <si>
    <t>R1869MC016</t>
  </si>
  <si>
    <t>2018109R1872MC019c2_0-1</t>
  </si>
  <si>
    <t>R1872MC019</t>
  </si>
  <si>
    <t>2018109R1878MC021c2_0-1</t>
  </si>
  <si>
    <t>R1878MC021</t>
  </si>
  <si>
    <t>2018109R1887MC023c2_0-1</t>
  </si>
  <si>
    <t>R1887MC023</t>
  </si>
  <si>
    <t>2019106R1951BX01c2_0-2</t>
  </si>
  <si>
    <t>R1951BX01</t>
  </si>
  <si>
    <t>2019106R1965BX02c2_0-2</t>
  </si>
  <si>
    <t>R1965BX02</t>
  </si>
  <si>
    <t>2019106R1994GR37c2_0-2</t>
  </si>
  <si>
    <t>R1994GR37</t>
  </si>
  <si>
    <t>2019115R2028BX04c2_0-2</t>
  </si>
  <si>
    <t>R2028BX04</t>
  </si>
  <si>
    <t>2019115R2056BX06c2_0-2</t>
  </si>
  <si>
    <t>R2056BX06</t>
  </si>
  <si>
    <t>2019115R2057BX07c2_0-2</t>
  </si>
  <si>
    <t>R2057BX07</t>
  </si>
  <si>
    <t>2019115R2108BX10c2_0-2</t>
  </si>
  <si>
    <t>R2108BX10</t>
  </si>
  <si>
    <t>2020104R2132BX04c2_0-2</t>
  </si>
  <si>
    <t>R2132BX04</t>
  </si>
  <si>
    <t>2020104R2183BX06c2_0-2</t>
  </si>
  <si>
    <t>R2183BX06</t>
  </si>
  <si>
    <t>2020104R2229BX09c2_0-2</t>
  </si>
  <si>
    <t>R2229BX09</t>
  </si>
  <si>
    <t>2020110R2242BX58c2_0-2</t>
  </si>
  <si>
    <t>R2242BX58</t>
  </si>
  <si>
    <t>2020110R2270BX59c2_0-2</t>
  </si>
  <si>
    <t>R2270BX59</t>
  </si>
  <si>
    <t>2020110R2276BX60c2_0-2</t>
  </si>
  <si>
    <t>R2276BX60</t>
  </si>
  <si>
    <t>2020110R2338GR120c2_0-2</t>
  </si>
  <si>
    <t>R2338GR120</t>
  </si>
  <si>
    <t>Marine Grunnkart</t>
  </si>
  <si>
    <t>2020P2002002_00-02</t>
  </si>
  <si>
    <t>P2002002</t>
  </si>
  <si>
    <t>2020P2002003_00-02</t>
  </si>
  <si>
    <t>P2002003</t>
  </si>
  <si>
    <t>2020P2002007_00-03</t>
  </si>
  <si>
    <t>P2002007</t>
  </si>
  <si>
    <t>2020P2002009_00-02</t>
  </si>
  <si>
    <t>P2002009</t>
  </si>
  <si>
    <t>2021P2005004_00-02</t>
  </si>
  <si>
    <t>P2005004</t>
  </si>
  <si>
    <t>2021P2005008_00-02</t>
  </si>
  <si>
    <t>P2005008</t>
  </si>
  <si>
    <t>2021P2005012_00-02</t>
  </si>
  <si>
    <t>P2005012</t>
  </si>
  <si>
    <t>2021P2005015_00-02</t>
  </si>
  <si>
    <t>P2005015</t>
  </si>
  <si>
    <t>2021P2009007_00-02</t>
  </si>
  <si>
    <t>P2102007</t>
  </si>
  <si>
    <t>2021P2009008_00-02</t>
  </si>
  <si>
    <t>P2102008</t>
  </si>
  <si>
    <t>2021P2009015_00-02</t>
  </si>
  <si>
    <t>P2102015</t>
  </si>
  <si>
    <t>2021P2009019_00-02</t>
  </si>
  <si>
    <t>P2102019</t>
  </si>
  <si>
    <t>2021103R2438BX06c2_0-2</t>
  </si>
  <si>
    <t>&lt;0,025</t>
  </si>
  <si>
    <t>2021103R2486BX10c2_0-2</t>
  </si>
  <si>
    <t>2021104R2558BX12c2_0-2</t>
  </si>
  <si>
    <t>2021104R2596BX14c2_0-2</t>
  </si>
  <si>
    <t>2021104R2651BX16c2_0-2</t>
  </si>
  <si>
    <t>2021104R2680BX17c2_0-1</t>
  </si>
  <si>
    <t>2021115R2770BX72c2_0-2</t>
  </si>
  <si>
    <t>2021115R2773BX73c2_0-2</t>
  </si>
  <si>
    <t>2021115R2869BX76c2_0-2</t>
  </si>
  <si>
    <t>Clay fraction</t>
  </si>
  <si>
    <t>Silt fraction</t>
  </si>
  <si>
    <t>TOC</t>
  </si>
  <si>
    <t>vol.%</t>
  </si>
  <si>
    <t>wt.%</t>
  </si>
  <si>
    <t>1096MC002</t>
  </si>
  <si>
    <t>2007105R0100MC010c0_00-01</t>
  </si>
  <si>
    <t>2007105R0104MC011c0_00-01</t>
  </si>
  <si>
    <t>2007105R0096MC008c0_00-01</t>
  </si>
  <si>
    <t>2007111R0117MC005c0_00-01</t>
  </si>
  <si>
    <t>2008104R0223MC005c2_00-01</t>
  </si>
  <si>
    <t>2009105R0367MC026c6_00-01</t>
  </si>
  <si>
    <t>2009105R0384MC028c0_00-01</t>
  </si>
  <si>
    <t>2009105R0391MC029c4_00-01</t>
  </si>
  <si>
    <t>2009105R0421MC033c4_00-01</t>
  </si>
  <si>
    <t>2009105R0422BC090c0_00-01</t>
  </si>
  <si>
    <t>2009105R0431MC035c1_00-01</t>
  </si>
  <si>
    <t>2009111R0447BC481c0_00-01</t>
  </si>
  <si>
    <t>2010110R0494MC030c0_00-01</t>
  </si>
  <si>
    <t>2010110R0498MC033c0_00-01</t>
  </si>
  <si>
    <t>2010110R0542MC037c0_00-01</t>
  </si>
  <si>
    <t>2010110R0573MC043c0_00-01</t>
  </si>
  <si>
    <t>2010110R0595MC045c0_00-01</t>
  </si>
  <si>
    <t>2010112R0613MC047c0_00-01</t>
  </si>
  <si>
    <t>2010112R0618MC048c0_00-01</t>
  </si>
  <si>
    <t>2010112R0621MC049c0_00-01</t>
  </si>
  <si>
    <t>2010112R0628MC050c0_00-01</t>
  </si>
  <si>
    <t>2011105R0682MC001c2+4_00-01</t>
  </si>
  <si>
    <t>2011113R0739MC019c0_00-01</t>
  </si>
  <si>
    <t>2011113R0749MC020c0_00-01</t>
  </si>
  <si>
    <t>2012106R0769MC001c4_00-01</t>
  </si>
  <si>
    <t>2013112R1261MC020c2_00-01</t>
  </si>
  <si>
    <t xml:space="preserve">2014106R1298MC037c1_00-01 </t>
  </si>
  <si>
    <t>2014106R1312MC039c1_00-01</t>
  </si>
  <si>
    <t>2014106R1320BC068c1_00-01</t>
  </si>
  <si>
    <t>2014106R1331MC041c1_00-01</t>
  </si>
  <si>
    <t xml:space="preserve">2014208R1349MC416c1_00-01 </t>
  </si>
  <si>
    <t>2015109R1466BC095c1_00-01</t>
  </si>
  <si>
    <t>2015109R1487BC100c1_00-01</t>
  </si>
  <si>
    <t>2015109R1492MC056c1_00-01</t>
  </si>
  <si>
    <t>2015113R1565MC097c1_00-01</t>
  </si>
  <si>
    <t>2016113R1582BC007_00-01</t>
  </si>
  <si>
    <t>2016113R1627BC012_00-01</t>
  </si>
  <si>
    <t>2016113R1649BC016_0-1</t>
  </si>
  <si>
    <t>2016113R1653MC015c5_0-1</t>
  </si>
  <si>
    <t>2016113R1661BC019_0-1</t>
  </si>
  <si>
    <t>2017103R1698MC003c2_0-1</t>
  </si>
  <si>
    <t>2017115R1751MC006c3_0-1</t>
  </si>
  <si>
    <t>2017115R1776MC008c4_0-1</t>
  </si>
  <si>
    <t>2017115R1812MC009c4_0-1</t>
  </si>
  <si>
    <t>2017115R1843BC043_0-2</t>
  </si>
  <si>
    <t>2018109R1846MC014c1_0-1</t>
  </si>
  <si>
    <t>2018109R1865MC015c1_0-1</t>
  </si>
  <si>
    <t>2018109R1869MC016c1_0-1</t>
  </si>
  <si>
    <t>2018109R1872MC019c1_0-1</t>
  </si>
  <si>
    <t>2018109R1878MC021c1_0-1</t>
  </si>
  <si>
    <t>2018109R1887MC023c1_0-1</t>
  </si>
  <si>
    <t>2019106R1951MC001c1_0-1</t>
  </si>
  <si>
    <t>2019106R1965MC002c1_0-1</t>
  </si>
  <si>
    <t>2019106R1994MC003c1_0-1</t>
  </si>
  <si>
    <t>2019115R2028MC005c1_0-1</t>
  </si>
  <si>
    <t>2019115R2056MC006c1_0-1</t>
  </si>
  <si>
    <t>2019115R2057MC008c1_0-1</t>
  </si>
  <si>
    <t>2019115R2108MC009c1_0-1</t>
  </si>
  <si>
    <t>2020104R2132MC006c1_0-1</t>
  </si>
  <si>
    <t>2020104R2183MC009c1_0-1</t>
  </si>
  <si>
    <t>2020104R2229MC010c1_0-1</t>
  </si>
  <si>
    <t>2020110R2242MC012c1_0-1</t>
  </si>
  <si>
    <t>2020110R2270MC013c1_0-1</t>
  </si>
  <si>
    <t>2020110R2276MC014c1_0-1</t>
  </si>
  <si>
    <t>2020110R2338MC017c1_0-1</t>
  </si>
  <si>
    <t>2021103R2438MC05c1_0-1</t>
  </si>
  <si>
    <t>2021103R2486MC07c1_0-1</t>
  </si>
  <si>
    <t>2021104R2558MC09c1_0-1</t>
  </si>
  <si>
    <t>2021104R2596MC12c1_0-1</t>
  </si>
  <si>
    <t>2021104R2651MC14c1_0-1</t>
  </si>
  <si>
    <t>2021104R2680BC17c1_0-2</t>
  </si>
  <si>
    <t>2021115R2770MC17c1_0-1</t>
  </si>
  <si>
    <t>2021115R2773BC75c1_0-1</t>
  </si>
  <si>
    <t>2021115R2869MC19c1_0-1</t>
  </si>
  <si>
    <t>Clay+Silt</t>
  </si>
  <si>
    <t>R2438BX06</t>
  </si>
  <si>
    <t>R2486BX10</t>
  </si>
  <si>
    <t>R2558BX12</t>
  </si>
  <si>
    <t>R2596BX14</t>
  </si>
  <si>
    <t>R2651BX16</t>
  </si>
  <si>
    <t>R2680BX17</t>
  </si>
  <si>
    <t>R2770BX72</t>
  </si>
  <si>
    <t>R2773BX73</t>
  </si>
  <si>
    <t>R2869BX76</t>
  </si>
  <si>
    <t>TOC%</t>
  </si>
  <si>
    <t>Clay+Silt%</t>
  </si>
  <si>
    <t>PCA type: Correlation</t>
  </si>
  <si>
    <t>Standardisation: (n)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</si>
  <si>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</si>
  <si>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</si>
  <si>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</si>
  <si>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</si>
  <si>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</si>
  <si>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</si>
  <si>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</si>
  <si>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</si>
  <si>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</si>
  <si>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</si>
  <si>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Principal Component Analysis: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</si>
  <si>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</si>
  <si>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</si>
  <si>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</si>
  <si>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</si>
  <si>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</si>
  <si>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</si>
  <si>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</si>
  <si>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</si>
  <si>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</si>
  <si>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</si>
  <si>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</si>
  <si>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</si>
  <si>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Eigenvalue</t>
  </si>
  <si>
    <t>Variability (%)</t>
  </si>
  <si>
    <t>Cumulative %</t>
  </si>
  <si>
    <t xml:space="preserve"> 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</si>
  <si>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</si>
  <si>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</si>
  <si>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</si>
  <si>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</si>
  <si>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</si>
  <si>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</si>
  <si>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</si>
  <si>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Contribution of the observations (%):</t>
  </si>
  <si>
    <t>Squared cosines of the observations:</t>
  </si>
  <si>
    <t>Values in bold correspond for each observation to the factor for which the squared cosine is the largest</t>
  </si>
  <si>
    <t>Sum 10 PFAS</t>
  </si>
  <si>
    <t>Confidence interval (%): 95</t>
  </si>
  <si>
    <t>Tolerance: 0,0001</t>
  </si>
  <si>
    <t>Correlation matrix:</t>
  </si>
  <si>
    <t>Regression of variable Sum 10 PFAS:</t>
  </si>
  <si>
    <t>Goodness of fit statistics (Sum 10 PFAS):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</si>
  <si>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</si>
  <si>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</si>
  <si>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</si>
  <si>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</si>
  <si>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</si>
  <si>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</si>
  <si>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</si>
  <si>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</si>
  <si>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</si>
  <si>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</si>
  <si>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</si>
  <si>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</si>
  <si>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(Sum 10 PFAS):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</si>
  <si>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</si>
  <si>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</si>
  <si>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</si>
  <si>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</si>
  <si>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</si>
  <si>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</si>
  <si>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</si>
  <si>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</si>
  <si>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</si>
  <si>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(Sum 10 PFAS):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</si>
  <si>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</si>
  <si>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</si>
  <si>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</si>
  <si>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</si>
  <si>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</si>
  <si>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</si>
  <si>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</si>
  <si>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(Sum 10 PFAS):</t>
  </si>
  <si>
    <t>Standardized coefficients (Sum 10 PFAS):</t>
  </si>
  <si>
    <t>Predictions and residuals (Sum 10 PFAS):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</si>
  <si>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</si>
  <si>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</si>
  <si>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</si>
  <si>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</si>
  <si>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</si>
  <si>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</si>
  <si>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</si>
  <si>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</si>
  <si>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</si>
  <si>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</si>
  <si>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</si>
  <si>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</si>
  <si>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</si>
  <si>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</si>
  <si>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</si>
  <si>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</si>
  <si>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</si>
  <si>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</si>
  <si>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</si>
  <si>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</si>
  <si>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</si>
  <si>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</si>
  <si>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</si>
  <si>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</si>
  <si>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</si>
  <si>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</si>
  <si>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</si>
  <si>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</si>
  <si>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</si>
  <si>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</si>
  <si>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</si>
  <si>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</si>
  <si>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</si>
  <si>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</si>
  <si>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</si>
  <si>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</si>
  <si>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</si>
  <si>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</si>
  <si>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</si>
  <si>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</si>
  <si>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</si>
  <si>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</si>
  <si>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</si>
  <si>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</si>
  <si>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</si>
  <si>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</si>
  <si>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</si>
  <si>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</si>
  <si>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</si>
  <si>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</si>
  <si>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</si>
  <si>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</si>
  <si>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</si>
  <si>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</si>
  <si>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</si>
  <si>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</si>
  <si>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</si>
  <si>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</si>
  <si>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</si>
  <si>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</si>
  <si>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</si>
  <si>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</si>
  <si>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</si>
  <si>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</si>
  <si>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</si>
  <si>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</si>
  <si>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</si>
  <si>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</si>
  <si>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</si>
  <si>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</si>
  <si>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</si>
  <si>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</si>
  <si>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</si>
  <si>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</si>
  <si>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</si>
  <si>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</si>
  <si>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</si>
  <si>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</si>
  <si>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</si>
  <si>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</si>
  <si>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</si>
  <si>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</si>
  <si>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</si>
  <si>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</si>
  <si>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</si>
  <si>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</si>
  <si>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</si>
  <si>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</si>
  <si>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</si>
  <si>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</si>
  <si>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Pred(Sum 10 PFAS)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</si>
  <si>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</si>
  <si>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</si>
  <si>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</si>
  <si>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</si>
  <si>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</si>
  <si>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</si>
  <si>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</si>
  <si>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</si>
  <si>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Regression of variable TOC%:</t>
  </si>
  <si>
    <t>Goodness of fit statistics (TOC%):</t>
  </si>
  <si>
    <t>Analysis of variance  (TOC%):</t>
  </si>
  <si>
    <t>Model parameters (TOC%):</t>
  </si>
  <si>
    <t>Equation of the model (TOC%):</t>
  </si>
  <si>
    <t>Standardized coefficients (TOC%):</t>
  </si>
  <si>
    <t>Predictions and residuals (TOC%):</t>
  </si>
  <si>
    <t>Pred(TOC%)</t>
  </si>
  <si>
    <t>branched/linear</t>
  </si>
  <si>
    <t>Y / Dependent variables: Workbook = Hele datasettet.xlsx / Sheet = Sheet1 / Range = Sheet1!$AD$180:$AD$275 / 95 rows and 1 column</t>
  </si>
  <si>
    <t>X / Quantitative: Workbook = Hele datasettet.xlsx / Sheet = Sheet1 / Range = Sheet1!$R$180:$R$275 / 95 rows and 1 column</t>
  </si>
  <si>
    <t>Model selection: Best model / Adjusted R²</t>
  </si>
  <si>
    <t>Min variables: 1 / Max variables: 1</t>
  </si>
  <si>
    <t>Covariances: Corrections = HC2</t>
  </si>
  <si>
    <t>:</t>
  </si>
  <si>
    <t>Summary of the variables selection Sum 10 PFAS:</t>
  </si>
  <si>
    <t>Nbr. of variables</t>
  </si>
  <si>
    <t>Variables</t>
  </si>
  <si>
    <t>Mallows' Cp</t>
  </si>
  <si>
    <t>Akaike's AIC</t>
  </si>
  <si>
    <t>Schwarz's SBC</t>
  </si>
  <si>
    <t>Amemiya's PC</t>
  </si>
  <si>
    <t>The best model for the selected selection criterion is displayed in blue</t>
  </si>
  <si>
    <t>Press</t>
  </si>
  <si>
    <t>Q²</t>
  </si>
  <si>
    <t>&lt; 0,0001</t>
  </si>
  <si>
    <t>Sum 10 PFAS = 0,779349316588968+0,177125476590626*TOC%</t>
  </si>
  <si>
    <t>Obs89</t>
  </si>
  <si>
    <t>Obs90</t>
  </si>
  <si>
    <t>Obs91</t>
  </si>
  <si>
    <t>Obs92</t>
  </si>
  <si>
    <t>Obs93</t>
  </si>
  <si>
    <t>Obs94</t>
  </si>
  <si>
    <t>Obs95</t>
  </si>
  <si>
    <t>Adjusted Pred.</t>
  </si>
  <si>
    <t>Influence diagnostics (Sum 10 PFAS):</t>
  </si>
  <si>
    <t>Studentized residuals</t>
  </si>
  <si>
    <t>Deleted</t>
  </si>
  <si>
    <t>StuDeleted</t>
  </si>
  <si>
    <t>Centered leverage</t>
  </si>
  <si>
    <t>Mahalanobis</t>
  </si>
  <si>
    <t>Cook's D</t>
  </si>
  <si>
    <t>CovRatio</t>
  </si>
  <si>
    <t>DFFits</t>
  </si>
  <si>
    <t>DFFits(Std)</t>
  </si>
  <si>
    <t>DFBeta(Intercept)</t>
  </si>
  <si>
    <t>DFBeta_TOC%</t>
  </si>
  <si>
    <t>DFBetaStd(Intercept)</t>
  </si>
  <si>
    <t>DFBetaStd(TOC%)</t>
  </si>
  <si>
    <t>Interpretation (Sum 10 PFAS):</t>
  </si>
  <si>
    <t>Using the Best model variable selection method, one variable has been retained in the model.</t>
  </si>
  <si>
    <t>Given the R2, 4% of the variability of the dependent variable Sum 10 PFAS is explained by the explanatory variable.</t>
  </si>
  <si>
    <t>Given the p-value of the F statistic computed in the ANOVA table, and given the significance level of 5%, the information brought by the explanatory variables is not significantly better than what a basic mean would bring. The fact that variables do not bring significant information to the model may be interpreted in different ways: Either the variables do not contribute to the model, or some covariates that would help explaining the variability are missing, or the model is wrong, or the data contain errors.</t>
  </si>
  <si>
    <r>
      <t>XLSTAT 2019.4.1.63305  - Linear regression - Start time: 17/10/2023 at 13:28:34 / End time: 17/10/2023 at 13:28:36</t>
    </r>
    <r>
      <rPr>
        <sz val="11"/>
        <color rgb="FFFFFFFF"/>
        <rFont val="Calibri"/>
        <family val="2"/>
        <scheme val="minor"/>
      </rPr>
      <t xml:space="preserve"> / Microsoft Excel 16.016731</t>
    </r>
  </si>
  <si>
    <t>min</t>
  </si>
  <si>
    <t>snitt</t>
  </si>
  <si>
    <t>med</t>
  </si>
  <si>
    <t>maks</t>
  </si>
  <si>
    <t>SD</t>
  </si>
  <si>
    <t>n</t>
  </si>
  <si>
    <t>Sør</t>
  </si>
  <si>
    <t>Snitt</t>
  </si>
  <si>
    <t>NH</t>
  </si>
  <si>
    <t>BH sør</t>
  </si>
  <si>
    <t>BH sentralt</t>
  </si>
  <si>
    <t>Svalbard</t>
  </si>
  <si>
    <t>10PFAS/KS</t>
  </si>
  <si>
    <t>R2924</t>
  </si>
  <si>
    <t>BX02</t>
  </si>
  <si>
    <t>SK08</t>
  </si>
  <si>
    <t>R2969</t>
  </si>
  <si>
    <t>BX03</t>
  </si>
  <si>
    <t>RF Ytre</t>
  </si>
  <si>
    <t>R3004</t>
  </si>
  <si>
    <t>BX04</t>
  </si>
  <si>
    <t>SK05</t>
  </si>
  <si>
    <t>R3032</t>
  </si>
  <si>
    <t>BC01</t>
  </si>
  <si>
    <t>SK04</t>
  </si>
  <si>
    <t>R3105</t>
  </si>
  <si>
    <t>BC04</t>
  </si>
  <si>
    <t>Kvitøyrenna</t>
  </si>
  <si>
    <t>Utsira</t>
  </si>
  <si>
    <t>NS04</t>
  </si>
  <si>
    <t>R3165</t>
  </si>
  <si>
    <t>BX9</t>
  </si>
  <si>
    <t>R3184</t>
  </si>
  <si>
    <t>BX13</t>
  </si>
  <si>
    <t>81°24,358207</t>
  </si>
  <si>
    <t>26°57,223432</t>
  </si>
  <si>
    <t>81°29,704633</t>
  </si>
  <si>
    <t>22°10,001817</t>
  </si>
  <si>
    <t>80°23,875287</t>
  </si>
  <si>
    <t>16°06,726741</t>
  </si>
  <si>
    <t>79°39,68’</t>
  </si>
  <si>
    <t>8°57,72’</t>
  </si>
  <si>
    <t>80°29,86’</t>
  </si>
  <si>
    <t>28°57,06’</t>
  </si>
  <si>
    <t>5901,891079 N</t>
  </si>
  <si>
    <t>00441,933488 E</t>
  </si>
  <si>
    <t>58°48,77’</t>
  </si>
  <si>
    <t>10°14,82’</t>
  </si>
  <si>
    <t>Regression of variable 10PFAS/KS:</t>
  </si>
  <si>
    <t>Goodness of fit statistics (10PFAS/KS):</t>
  </si>
  <si>
    <t>Analysis of variance  (10PFAS/KS):</t>
  </si>
  <si>
    <t>Model parameters (10PFAS/KS):</t>
  </si>
  <si>
    <t>Equation of the model (10PFAS/KS):</t>
  </si>
  <si>
    <t>Standardized coefficients (10PFAS/KS):</t>
  </si>
  <si>
    <t>Predictions and residuals (10PFAS/KS):</t>
  </si>
  <si>
    <t>Pred(10PFAS/KS)</t>
  </si>
  <si>
    <t>X / Quantitative: Workbook = Hele datasettet.xlsx / Sheet = Sheet1 / Range = Sheet1!$Q$180:$Q$275 / 95 rows and 1 column</t>
  </si>
  <si>
    <t>Sum 10 PFAS = 0,257270439241672+1,08484145124153E-02*Clay+Silt%</t>
  </si>
  <si>
    <r>
      <t>XLSTAT 2020.3.1.1003 - Linear regression - Start time: 03/01/2024 at 15:01:51 / End time: 03/01/2024 at 15:01:55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</si>
  <si>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Y / Dependent variables: Workbook = Hele datasettet.xlsx / Sheet = Sheet1 / Range = Sheet1!$R$180:$R$275 / 95 rows and 1 column</t>
  </si>
  <si>
    <t>TOC% = -0,165763507642226+2,18181273661185E-02*Clay+Silt%</t>
  </si>
  <si>
    <r>
      <t>XLSTAT 2020.3.1.1003 - Linear regression - Start time: 03/01/2024 at 15:04:44 / End time: 03/01/2024 at 15:04:45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</si>
  <si>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Y / Dependent variables: Workbook = Hele datasettet.xlsx / Sheet = Sheet1 / Range = Sheet1!$AQ$180:$AQ$275 / 95 rows and 1 column</t>
  </si>
  <si>
    <t>X / Quantitative: Workbook = Hele datasettet.xlsx / Sheet = Sheet1 / Range = Sheet1!$H$180:$H$275 / 95 rows and 1 column</t>
  </si>
  <si>
    <t>10PFAS/KS = 1,92566799062997E-02-5,80074850051109E-05*degrees</t>
  </si>
  <si>
    <r>
      <t>XLSTAT 2020.3.1.1003 - Linear regression - Start time: 03/01/2024 at 15:08:39 / End time: 03/01/2024 at 15:08:40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</si>
  <si>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R2924BX01</t>
  </si>
  <si>
    <t>R2969BX03</t>
  </si>
  <si>
    <t>R3004BX04</t>
  </si>
  <si>
    <t>R3032BX01</t>
  </si>
  <si>
    <t>R3105BX04</t>
  </si>
  <si>
    <t>R3165BX09</t>
  </si>
  <si>
    <t>R3184BX 13</t>
  </si>
  <si>
    <t>Observations/variables table: Workbook = Hele datasettet.xlsx / Sheet = Sheet1 / Range = Sheet1!$Q$180:$AB$275 / 95 rows and 12 columns</t>
  </si>
  <si>
    <t>Observation labels: Workbook = Hele datasettet.xlsx / Sheet = Sheet1 / Range = Sheet1!$P$180:$P$275 / 95 rows and 1 column</t>
  </si>
  <si>
    <r>
      <t>XLSTAT 2019.4.1.63305  - Principal Component Analysis (PCA) - Start time: 08/01/2024 at 12:26:36 / End time: 08/01/2024 at 12:26:47</t>
    </r>
    <r>
      <rPr>
        <sz val="11"/>
        <color rgb="FFFFFFFF"/>
        <rFont val="Calibri"/>
        <family val="2"/>
        <scheme val="minor"/>
      </rPr>
      <t xml:space="preserve"> / Microsoft Excel 16.017029</t>
    </r>
  </si>
  <si>
    <t>n=95</t>
  </si>
  <si>
    <t>Y / Dependent variables: Workbook = Hele datasettet.xlsx / Sheet = Sheet1 / Range = Sheet1!$AC$180:$AC$275 / 95 rows and 1 column</t>
  </si>
  <si>
    <t>Sum 10 PFAS = 0,779349316588967+0,177125476590626*TOC%</t>
  </si>
  <si>
    <r>
      <t>XLSTAT 2019.4.1.63305  - Linear regression - Start time: 10/01/2024 at 14:48:56 / End time: 10/01/2024 at 14:48:57</t>
    </r>
    <r>
      <rPr>
        <sz val="11"/>
        <color rgb="FFFFFFFF"/>
        <rFont val="Calibri"/>
        <family val="2"/>
        <scheme val="minor"/>
      </rPr>
      <t xml:space="preserve"> / Microsoft Excel 16.017029</t>
    </r>
  </si>
  <si>
    <t>min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</si>
</sst>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"/>
    <numFmt numFmtId="168" formatCode="&quot; &quot;#,##0.00&quot; &quot;;&quot;-&quot;#,##0.00&quot; &quot;;&quot; -&quot;#&quot; &quot;;&quot; &quot;@&quot; &quot;"/>
    <numFmt numFmtId="169" formatCode="[&lt;0.0001]&quot;&lt;0,0001&quot;;0.000"/>
  </numFmts>
  <fonts count="2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10"/>
      <color rgb="FF333333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sz val="11"/>
      <color rgb="FFEC5B11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9"/>
      <name val="Arial"/>
      <family val="2"/>
    </font>
    <font>
      <sz val="11"/>
      <color rgb="FF003CE6"/>
      <name val="Calibri"/>
      <family val="2"/>
      <scheme val="minor"/>
    </font>
    <font>
      <b/>
      <sz val="11"/>
      <color rgb="FF003CE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6"/>
      <name val="Arial"/>
      <family val="2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medium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Border="0" applyProtection="0"/>
    <xf numFmtId="0" fontId="4" fillId="0" borderId="0" applyNumberFormat="0" applyBorder="0" applyProtection="0">
      <alignment vertical="top"/>
    </xf>
    <xf numFmtId="0" fontId="1" fillId="0" borderId="0" applyNumberFormat="0" applyBorder="0" applyProtection="0"/>
    <xf numFmtId="0" fontId="1" fillId="0" borderId="0" applyNumberFormat="0" applyBorder="0" applyProtection="0"/>
    <xf numFmtId="168" fontId="6" fillId="0" borderId="0" applyFont="0" applyFill="0" applyBorder="0" applyAlignment="0" applyProtection="0"/>
    <xf numFmtId="0" fontId="1" fillId="0" borderId="0" applyNumberFormat="0" applyBorder="0" applyProtection="0"/>
  </cellStyleXfs>
  <cellXfs count="73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left"/>
    </xf>
    <xf numFmtId="164" fontId="2" fillId="2" borderId="4" xfId="1" applyNumberFormat="1" applyFont="1" applyFill="1" applyBorder="1" applyAlignment="1">
      <alignment horizontal="center" vertical="top"/>
    </xf>
    <xf numFmtId="2" fontId="2" fillId="2" borderId="5" xfId="1" applyNumberFormat="1" applyFont="1" applyFill="1" applyBorder="1" applyAlignment="1">
      <alignment horizontal="center" vertical="top"/>
    </xf>
    <xf numFmtId="0" fontId="2" fillId="2" borderId="6" xfId="1" applyFont="1" applyFill="1" applyBorder="1" applyAlignment="1" applyProtection="1">
      <alignment horizontal="center" vertical="top"/>
      <protection locked="0"/>
    </xf>
    <xf numFmtId="0" fontId="2" fillId="2" borderId="4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 vertical="top"/>
    </xf>
    <xf numFmtId="0" fontId="2" fillId="2" borderId="8" xfId="1" applyFont="1" applyFill="1" applyBorder="1" applyAlignment="1">
      <alignment horizontal="center" vertical="top"/>
    </xf>
    <xf numFmtId="1" fontId="2" fillId="2" borderId="7" xfId="1" applyNumberFormat="1" applyFont="1" applyFill="1" applyBorder="1" applyAlignment="1">
      <alignment horizontal="center" vertical="top"/>
    </xf>
    <xf numFmtId="1" fontId="2" fillId="2" borderId="8" xfId="1" applyNumberFormat="1" applyFont="1" applyFill="1" applyBorder="1" applyAlignment="1">
      <alignment horizontal="center" vertical="top"/>
    </xf>
    <xf numFmtId="164" fontId="2" fillId="2" borderId="10" xfId="1" applyNumberFormat="1" applyFont="1" applyFill="1" applyBorder="1" applyAlignment="1">
      <alignment horizontal="center" vertical="top"/>
    </xf>
    <xf numFmtId="0" fontId="2" fillId="2" borderId="8" xfId="1" applyFont="1" applyFill="1" applyBorder="1" applyAlignment="1" applyProtection="1">
      <alignment horizontal="center" vertical="top"/>
      <protection locked="0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164" fontId="3" fillId="0" borderId="0" xfId="2" applyNumberFormat="1" applyFont="1" applyAlignment="1">
      <alignment horizontal="center" vertical="top"/>
    </xf>
    <xf numFmtId="2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164" fontId="3" fillId="0" borderId="12" xfId="2" applyNumberFormat="1" applyFont="1" applyBorder="1" applyAlignment="1">
      <alignment horizontal="center" vertical="top"/>
    </xf>
    <xf numFmtId="0" fontId="3" fillId="0" borderId="1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3" fillId="0" borderId="0" xfId="1" applyFont="1"/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6" xfId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1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9" xfId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2" xfId="3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15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4" xfId="0" applyFont="1" applyBorder="1"/>
    <xf numFmtId="167" fontId="3" fillId="0" borderId="7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2" fontId="5" fillId="0" borderId="17" xfId="0" applyNumberFormat="1" applyFont="1" applyBorder="1" applyAlignment="1">
      <alignment horizontal="center" vertical="top" wrapText="1"/>
    </xf>
    <xf numFmtId="167" fontId="5" fillId="0" borderId="17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7" fontId="3" fillId="0" borderId="0" xfId="5" applyNumberFormat="1" applyFont="1" applyFill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1" fontId="3" fillId="0" borderId="9" xfId="0" applyNumberFormat="1" applyFont="1" applyBorder="1" applyAlignment="1">
      <alignment horizontal="center"/>
    </xf>
    <xf numFmtId="0" fontId="3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3" fillId="0" borderId="8" xfId="0" applyFont="1" applyBorder="1"/>
    <xf numFmtId="165" fontId="3" fillId="0" borderId="0" xfId="1" applyNumberFormat="1" applyFont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5" fontId="3" fillId="0" borderId="0" xfId="6" applyNumberFormat="1" applyFont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left" vertical="center"/>
    </xf>
    <xf numFmtId="165" fontId="2" fillId="3" borderId="4" xfId="1" applyNumberFormat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1" fontId="2" fillId="3" borderId="8" xfId="1" applyNumberFormat="1" applyFont="1" applyFill="1" applyBorder="1" applyAlignment="1">
      <alignment horizontal="center" vertical="center"/>
    </xf>
    <xf numFmtId="1" fontId="2" fillId="3" borderId="5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1" fontId="3" fillId="4" borderId="2" xfId="1" applyNumberFormat="1" applyFont="1" applyFill="1" applyBorder="1" applyAlignment="1">
      <alignment horizontal="center" vertical="center"/>
    </xf>
    <xf numFmtId="1" fontId="3" fillId="4" borderId="11" xfId="1" applyNumberFormat="1" applyFont="1" applyFill="1" applyBorder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1" fontId="3" fillId="4" borderId="6" xfId="1" applyNumberFormat="1" applyFont="1" applyFill="1" applyBorder="1" applyAlignment="1">
      <alignment horizontal="center" vertical="center"/>
    </xf>
    <xf numFmtId="1" fontId="3" fillId="4" borderId="9" xfId="1" applyNumberFormat="1" applyFont="1" applyFill="1" applyBorder="1" applyAlignment="1">
      <alignment horizontal="center" vertical="center"/>
    </xf>
    <xf numFmtId="165" fontId="3" fillId="4" borderId="0" xfId="1" applyNumberFormat="1" applyFont="1" applyFill="1" applyAlignment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  <protection locked="0"/>
    </xf>
    <xf numFmtId="165" fontId="3" fillId="4" borderId="0" xfId="0" applyNumberFormat="1" applyFont="1" applyFill="1" applyAlignment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  <protection locked="0"/>
    </xf>
    <xf numFmtId="2" fontId="3" fillId="4" borderId="9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/>
    </xf>
    <xf numFmtId="2" fontId="3" fillId="4" borderId="0" xfId="1" applyNumberFormat="1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3" fillId="4" borderId="3" xfId="6" applyFont="1" applyFill="1" applyBorder="1" applyAlignment="1">
      <alignment horizontal="center" vertical="center"/>
    </xf>
    <xf numFmtId="0" fontId="3" fillId="4" borderId="0" xfId="6" applyFont="1" applyFill="1" applyAlignment="1">
      <alignment horizontal="center" vertical="center"/>
    </xf>
    <xf numFmtId="165" fontId="3" fillId="4" borderId="0" xfId="4" applyNumberFormat="1" applyFont="1" applyFill="1" applyAlignment="1">
      <alignment horizontal="center" vertical="center"/>
    </xf>
    <xf numFmtId="0" fontId="3" fillId="4" borderId="0" xfId="4" applyFont="1" applyFill="1" applyAlignment="1">
      <alignment horizontal="center" vertical="center"/>
    </xf>
    <xf numFmtId="1" fontId="3" fillId="4" borderId="0" xfId="1" applyNumberFormat="1" applyFont="1" applyFill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2" fontId="3" fillId="4" borderId="0" xfId="1" applyNumberFormat="1" applyFont="1" applyFill="1" applyAlignment="1">
      <alignment horizontal="center" vertical="center" wrapText="1"/>
    </xf>
    <xf numFmtId="0" fontId="3" fillId="4" borderId="0" xfId="0" applyFont="1" applyFill="1"/>
    <xf numFmtId="2" fontId="1" fillId="4" borderId="0" xfId="0" applyNumberFormat="1" applyFont="1" applyFill="1" applyAlignment="1">
      <alignment horizontal="center"/>
    </xf>
    <xf numFmtId="2" fontId="1" fillId="4" borderId="0" xfId="4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19" xfId="0" applyFont="1" applyFill="1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2" fontId="1" fillId="4" borderId="19" xfId="4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 wrapText="1"/>
    </xf>
    <xf numFmtId="166" fontId="3" fillId="4" borderId="9" xfId="0" applyNumberFormat="1" applyFont="1" applyFill="1" applyBorder="1" applyAlignment="1">
      <alignment horizontal="center" vertical="center" wrapText="1"/>
    </xf>
    <xf numFmtId="166" fontId="3" fillId="4" borderId="16" xfId="0" applyNumberFormat="1" applyFont="1" applyFill="1" applyBorder="1" applyAlignment="1">
      <alignment horizontal="center" wrapText="1"/>
    </xf>
    <xf numFmtId="2" fontId="3" fillId="4" borderId="16" xfId="0" applyNumberFormat="1" applyFont="1" applyFill="1" applyBorder="1" applyAlignment="1">
      <alignment horizontal="center" wrapText="1"/>
    </xf>
    <xf numFmtId="2" fontId="3" fillId="4" borderId="20" xfId="0" applyNumberFormat="1" applyFont="1" applyFill="1" applyBorder="1" applyAlignment="1">
      <alignment horizontal="center" wrapText="1"/>
    </xf>
    <xf numFmtId="165" fontId="3" fillId="4" borderId="0" xfId="1" applyNumberFormat="1" applyFont="1" applyFill="1" applyBorder="1" applyAlignment="1">
      <alignment horizontal="center" vertical="center"/>
    </xf>
    <xf numFmtId="165" fontId="3" fillId="4" borderId="19" xfId="1" applyNumberFormat="1" applyFont="1" applyFill="1" applyBorder="1" applyAlignment="1">
      <alignment horizontal="center" vertical="center"/>
    </xf>
    <xf numFmtId="0" fontId="3" fillId="5" borderId="0" xfId="1" applyFont="1" applyFill="1"/>
    <xf numFmtId="0" fontId="3" fillId="5" borderId="0" xfId="1" applyFont="1" applyFill="1" applyAlignment="1">
      <alignment horizontal="center"/>
    </xf>
    <xf numFmtId="1" fontId="3" fillId="5" borderId="0" xfId="1" applyNumberFormat="1" applyFont="1" applyFill="1" applyAlignment="1">
      <alignment horizontal="center"/>
    </xf>
    <xf numFmtId="164" fontId="3" fillId="5" borderId="12" xfId="0" applyNumberFormat="1" applyFont="1" applyFill="1" applyBorder="1" applyAlignment="1">
      <alignment horizontal="center"/>
    </xf>
    <xf numFmtId="164" fontId="3" fillId="5" borderId="0" xfId="0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3" fillId="5" borderId="12" xfId="1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 vertical="center"/>
    </xf>
    <xf numFmtId="1" fontId="3" fillId="5" borderId="2" xfId="1" applyNumberFormat="1" applyFont="1" applyFill="1" applyBorder="1" applyAlignment="1">
      <alignment horizontal="center" vertical="center"/>
    </xf>
    <xf numFmtId="1" fontId="3" fillId="5" borderId="11" xfId="1" applyNumberFormat="1" applyFont="1" applyFill="1" applyBorder="1" applyAlignment="1">
      <alignment horizontal="center" vertical="center"/>
    </xf>
    <xf numFmtId="1" fontId="3" fillId="5" borderId="6" xfId="1" applyNumberFormat="1" applyFont="1" applyFill="1" applyBorder="1" applyAlignment="1">
      <alignment horizontal="center" vertical="center"/>
    </xf>
    <xf numFmtId="1" fontId="3" fillId="5" borderId="9" xfId="1" applyNumberFormat="1" applyFont="1" applyFill="1" applyBorder="1" applyAlignment="1">
      <alignment horizontal="center" vertical="center"/>
    </xf>
    <xf numFmtId="164" fontId="3" fillId="5" borderId="12" xfId="2" applyNumberFormat="1" applyFont="1" applyFill="1" applyBorder="1" applyAlignment="1">
      <alignment horizontal="center" vertical="top"/>
    </xf>
    <xf numFmtId="164" fontId="3" fillId="5" borderId="0" xfId="2" applyNumberFormat="1" applyFont="1" applyFill="1" applyAlignment="1">
      <alignment horizontal="center" vertical="top"/>
    </xf>
    <xf numFmtId="164" fontId="3" fillId="5" borderId="12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Alignment="1">
      <alignment horizontal="center" vertical="center"/>
    </xf>
    <xf numFmtId="164" fontId="3" fillId="5" borderId="12" xfId="1" applyNumberFormat="1" applyFont="1" applyFill="1" applyBorder="1" applyAlignment="1">
      <alignment horizontal="center"/>
    </xf>
    <xf numFmtId="164" fontId="3" fillId="5" borderId="0" xfId="1" applyNumberFormat="1" applyFont="1" applyFill="1" applyAlignment="1">
      <alignment horizontal="center"/>
    </xf>
    <xf numFmtId="1" fontId="3" fillId="5" borderId="9" xfId="1" applyNumberFormat="1" applyFont="1" applyFill="1" applyBorder="1" applyAlignment="1">
      <alignment horizontal="center"/>
    </xf>
    <xf numFmtId="2" fontId="3" fillId="5" borderId="9" xfId="1" applyNumberFormat="1" applyFont="1" applyFill="1" applyBorder="1" applyAlignment="1">
      <alignment horizontal="center"/>
    </xf>
    <xf numFmtId="0" fontId="3" fillId="5" borderId="6" xfId="0" applyFont="1" applyFill="1" applyBorder="1" applyAlignment="1" applyProtection="1">
      <alignment horizontal="center" vertical="center"/>
      <protection locked="0"/>
    </xf>
    <xf numFmtId="2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3" xfId="1" applyFont="1" applyFill="1" applyBorder="1" applyAlignment="1">
      <alignment horizontal="left"/>
    </xf>
    <xf numFmtId="0" fontId="3" fillId="5" borderId="3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center"/>
    </xf>
    <xf numFmtId="2" fontId="3" fillId="5" borderId="3" xfId="1" applyNumberFormat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0" xfId="1" applyFont="1" applyFill="1" applyAlignment="1">
      <alignment horizontal="left"/>
    </xf>
    <xf numFmtId="0" fontId="3" fillId="5" borderId="9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 vertical="center"/>
    </xf>
    <xf numFmtId="0" fontId="3" fillId="5" borderId="12" xfId="3" applyFont="1" applyFill="1" applyBorder="1" applyAlignment="1">
      <alignment horizontal="left"/>
    </xf>
    <xf numFmtId="0" fontId="3" fillId="5" borderId="6" xfId="3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2" fontId="3" fillId="5" borderId="15" xfId="1" applyNumberFormat="1" applyFont="1" applyFill="1" applyBorder="1" applyAlignment="1">
      <alignment horizontal="center"/>
    </xf>
    <xf numFmtId="167" fontId="3" fillId="5" borderId="0" xfId="1" applyNumberFormat="1" applyFont="1" applyFill="1" applyAlignment="1">
      <alignment horizontal="center"/>
    </xf>
    <xf numFmtId="0" fontId="3" fillId="5" borderId="0" xfId="0" applyFont="1" applyFill="1"/>
    <xf numFmtId="164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7" fontId="3" fillId="5" borderId="12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7" fontId="3" fillId="5" borderId="12" xfId="0" applyNumberFormat="1" applyFont="1" applyFill="1" applyBorder="1" applyAlignment="1">
      <alignment horizontal="center"/>
    </xf>
    <xf numFmtId="167" fontId="3" fillId="5" borderId="0" xfId="0" applyNumberFormat="1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1" fontId="3" fillId="5" borderId="0" xfId="1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 wrapText="1"/>
    </xf>
    <xf numFmtId="0" fontId="5" fillId="5" borderId="17" xfId="0" applyFont="1" applyFill="1" applyBorder="1" applyAlignment="1">
      <alignment horizontal="center" vertical="top" wrapText="1"/>
    </xf>
    <xf numFmtId="2" fontId="5" fillId="5" borderId="17" xfId="0" applyNumberFormat="1" applyFont="1" applyFill="1" applyBorder="1" applyAlignment="1">
      <alignment horizontal="center" vertical="top" wrapText="1"/>
    </xf>
    <xf numFmtId="167" fontId="5" fillId="5" borderId="17" xfId="0" applyNumberFormat="1" applyFont="1" applyFill="1" applyBorder="1" applyAlignment="1">
      <alignment horizontal="center" vertical="top" wrapText="1"/>
    </xf>
    <xf numFmtId="2" fontId="5" fillId="5" borderId="0" xfId="0" applyNumberFormat="1" applyFont="1" applyFill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67" fontId="3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0" fontId="3" fillId="5" borderId="0" xfId="1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  <protection locked="0"/>
    </xf>
    <xf numFmtId="167" fontId="3" fillId="5" borderId="0" xfId="5" applyNumberFormat="1" applyFont="1" applyFill="1" applyAlignment="1">
      <alignment horizontal="center" vertical="center"/>
    </xf>
    <xf numFmtId="0" fontId="3" fillId="5" borderId="0" xfId="0" applyFont="1" applyFill="1" applyAlignment="1" applyProtection="1">
      <alignment vertical="center"/>
      <protection locked="0"/>
    </xf>
    <xf numFmtId="166" fontId="3" fillId="5" borderId="0" xfId="0" applyNumberFormat="1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" fontId="3" fillId="5" borderId="9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0" fontId="3" fillId="5" borderId="4" xfId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167" fontId="3" fillId="5" borderId="7" xfId="0" applyNumberFormat="1" applyFont="1" applyFill="1" applyBorder="1" applyAlignment="1">
      <alignment horizontal="center"/>
    </xf>
    <xf numFmtId="167" fontId="3" fillId="5" borderId="4" xfId="0" applyNumberFormat="1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0" fontId="3" fillId="5" borderId="8" xfId="0" applyFont="1" applyFill="1" applyBorder="1"/>
    <xf numFmtId="0" fontId="3" fillId="5" borderId="19" xfId="0" applyFont="1" applyFill="1" applyBorder="1"/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165" fontId="3" fillId="5" borderId="3" xfId="1" applyNumberFormat="1" applyFont="1" applyFill="1" applyBorder="1" applyAlignment="1">
      <alignment horizontal="center" vertical="center"/>
    </xf>
    <xf numFmtId="165" fontId="3" fillId="5" borderId="0" xfId="1" applyNumberFormat="1" applyFont="1" applyFill="1" applyAlignment="1">
      <alignment horizontal="center" vertical="center"/>
    </xf>
    <xf numFmtId="165" fontId="3" fillId="5" borderId="0" xfId="1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2" fontId="3" fillId="5" borderId="9" xfId="1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 wrapText="1"/>
    </xf>
    <xf numFmtId="2" fontId="3" fillId="5" borderId="11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2" fontId="3" fillId="5" borderId="0" xfId="0" applyNumberFormat="1" applyFont="1" applyFill="1" applyAlignment="1">
      <alignment horizontal="center" vertical="center" wrapText="1"/>
    </xf>
    <xf numFmtId="2" fontId="3" fillId="5" borderId="0" xfId="1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3" fillId="5" borderId="3" xfId="6" applyFont="1" applyFill="1" applyBorder="1" applyAlignment="1">
      <alignment horizontal="center" vertical="center"/>
    </xf>
    <xf numFmtId="165" fontId="3" fillId="5" borderId="0" xfId="6" applyNumberFormat="1" applyFont="1" applyFill="1" applyAlignment="1">
      <alignment horizontal="center" vertical="center"/>
    </xf>
    <xf numFmtId="0" fontId="3" fillId="5" borderId="0" xfId="6" applyFont="1" applyFill="1" applyAlignment="1">
      <alignment horizontal="center" vertical="center"/>
    </xf>
    <xf numFmtId="165" fontId="3" fillId="5" borderId="0" xfId="4" applyNumberFormat="1" applyFont="1" applyFill="1" applyAlignment="1">
      <alignment horizontal="center" vertical="center"/>
    </xf>
    <xf numFmtId="0" fontId="3" fillId="5" borderId="0" xfId="4" applyFont="1" applyFill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166" fontId="3" fillId="5" borderId="9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3" fillId="5" borderId="11" xfId="0" applyNumberFormat="1" applyFont="1" applyFill="1" applyBorder="1" applyAlignment="1">
      <alignment horizontal="center" vertical="center" wrapText="1"/>
    </xf>
    <xf numFmtId="166" fontId="3" fillId="5" borderId="9" xfId="0" applyNumberFormat="1" applyFont="1" applyFill="1" applyBorder="1" applyAlignment="1">
      <alignment horizontal="center" vertical="center" wrapText="1"/>
    </xf>
    <xf numFmtId="2" fontId="3" fillId="5" borderId="0" xfId="1" applyNumberFormat="1" applyFont="1" applyFill="1" applyAlignment="1">
      <alignment horizontal="center" vertical="center" wrapText="1"/>
    </xf>
    <xf numFmtId="2" fontId="1" fillId="5" borderId="0" xfId="0" applyNumberFormat="1" applyFont="1" applyFill="1" applyAlignment="1">
      <alignment horizontal="center"/>
    </xf>
    <xf numFmtId="2" fontId="1" fillId="5" borderId="0" xfId="4" applyNumberFormat="1" applyFill="1" applyAlignment="1">
      <alignment horizontal="center"/>
    </xf>
    <xf numFmtId="166" fontId="3" fillId="5" borderId="16" xfId="0" applyNumberFormat="1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2" fontId="3" fillId="5" borderId="16" xfId="0" applyNumberFormat="1" applyFont="1" applyFill="1" applyBorder="1" applyAlignment="1">
      <alignment horizontal="center" wrapText="1"/>
    </xf>
    <xf numFmtId="2" fontId="0" fillId="5" borderId="0" xfId="0" applyNumberFormat="1" applyFill="1" applyAlignment="1">
      <alignment horizontal="center"/>
    </xf>
    <xf numFmtId="2" fontId="1" fillId="5" borderId="19" xfId="4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3" fillId="5" borderId="20" xfId="0" applyNumberFormat="1" applyFont="1" applyFill="1" applyBorder="1" applyAlignment="1">
      <alignment horizontal="center" wrapText="1"/>
    </xf>
    <xf numFmtId="166" fontId="3" fillId="5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166" fontId="3" fillId="5" borderId="0" xfId="0" applyNumberFormat="1" applyFont="1" applyFill="1" applyAlignment="1">
      <alignment horizontal="right"/>
    </xf>
    <xf numFmtId="165" fontId="3" fillId="5" borderId="0" xfId="1" applyNumberFormat="1" applyFont="1" applyFill="1" applyAlignment="1">
      <alignment horizontal="center"/>
    </xf>
    <xf numFmtId="165" fontId="3" fillId="5" borderId="4" xfId="1" applyNumberFormat="1" applyFon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7" fillId="0" borderId="0" xfId="0" applyFont="1"/>
    <xf numFmtId="0" fontId="9" fillId="0" borderId="0" xfId="0" applyFont="1"/>
    <xf numFmtId="49" fontId="0" fillId="0" borderId="0" xfId="0" applyNumberFormat="1"/>
    <xf numFmtId="0" fontId="0" fillId="0" borderId="24" xfId="0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 wrapText="1"/>
    </xf>
    <xf numFmtId="49" fontId="0" fillId="0" borderId="25" xfId="0" applyNumberFormat="1" applyBorder="1"/>
    <xf numFmtId="49" fontId="0" fillId="0" borderId="26" xfId="0" applyNumberFormat="1" applyBorder="1"/>
    <xf numFmtId="166" fontId="0" fillId="0" borderId="25" xfId="0" applyNumberFormat="1" applyBorder="1"/>
    <xf numFmtId="166" fontId="0" fillId="0" borderId="0" xfId="0" applyNumberFormat="1"/>
    <xf numFmtId="166" fontId="0" fillId="0" borderId="26" xfId="0" applyNumberFormat="1" applyBorder="1"/>
    <xf numFmtId="166" fontId="7" fillId="0" borderId="26" xfId="0" applyNumberFormat="1" applyFont="1" applyBorder="1"/>
    <xf numFmtId="0" fontId="11" fillId="0" borderId="0" xfId="0" applyFont="1"/>
    <xf numFmtId="2" fontId="0" fillId="0" borderId="0" xfId="0" applyNumberFormat="1"/>
    <xf numFmtId="49" fontId="13" fillId="0" borderId="25" xfId="0" applyNumberFormat="1" applyFont="1" applyBorder="1"/>
    <xf numFmtId="0" fontId="13" fillId="0" borderId="25" xfId="0" applyFont="1" applyBorder="1"/>
    <xf numFmtId="0" fontId="0" fillId="0" borderId="26" xfId="0" applyBorder="1"/>
    <xf numFmtId="166" fontId="13" fillId="0" borderId="25" xfId="0" applyNumberFormat="1" applyFont="1" applyBorder="1"/>
    <xf numFmtId="49" fontId="13" fillId="0" borderId="24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/>
    <xf numFmtId="166" fontId="13" fillId="0" borderId="26" xfId="0" applyNumberFormat="1" applyFont="1" applyBorder="1"/>
    <xf numFmtId="0" fontId="7" fillId="0" borderId="25" xfId="0" applyFont="1" applyBorder="1"/>
    <xf numFmtId="0" fontId="14" fillId="0" borderId="26" xfId="0" applyFont="1" applyBorder="1"/>
    <xf numFmtId="49" fontId="0" fillId="0" borderId="24" xfId="0" applyNumberFormat="1" applyBorder="1"/>
    <xf numFmtId="0" fontId="0" fillId="0" borderId="25" xfId="0" applyBorder="1"/>
    <xf numFmtId="49" fontId="0" fillId="0" borderId="27" xfId="0" applyNumberFormat="1" applyBorder="1"/>
    <xf numFmtId="166" fontId="0" fillId="0" borderId="27" xfId="0" applyNumberFormat="1" applyBorder="1"/>
    <xf numFmtId="49" fontId="0" fillId="0" borderId="24" xfId="0" applyNumberForma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166" fontId="16" fillId="0" borderId="27" xfId="0" applyNumberFormat="1" applyFont="1" applyBorder="1" applyAlignment="1">
      <alignment horizontal="right"/>
    </xf>
    <xf numFmtId="166" fontId="17" fillId="0" borderId="27" xfId="0" applyNumberFormat="1" applyFont="1" applyBorder="1" applyAlignment="1">
      <alignment horizontal="right"/>
    </xf>
    <xf numFmtId="166" fontId="0" fillId="0" borderId="24" xfId="0" applyNumberFormat="1" applyBorder="1"/>
    <xf numFmtId="166" fontId="7" fillId="0" borderId="25" xfId="0" applyNumberFormat="1" applyFont="1" applyBorder="1" applyAlignment="1">
      <alignment horizontal="right"/>
    </xf>
    <xf numFmtId="166" fontId="7" fillId="0" borderId="27" xfId="0" applyNumberFormat="1" applyFont="1" applyBorder="1"/>
    <xf numFmtId="49" fontId="0" fillId="0" borderId="29" xfId="0" applyNumberFormat="1" applyBorder="1" applyAlignment="1">
      <alignment horizontal="center" vertical="center" wrapText="1"/>
    </xf>
    <xf numFmtId="166" fontId="0" fillId="0" borderId="30" xfId="0" applyNumberFormat="1" applyBorder="1"/>
    <xf numFmtId="166" fontId="0" fillId="0" borderId="31" xfId="0" applyNumberFormat="1" applyBorder="1"/>
    <xf numFmtId="166" fontId="0" fillId="0" borderId="32" xfId="0" applyNumberFormat="1" applyBorder="1"/>
    <xf numFmtId="0" fontId="0" fillId="6" borderId="0" xfId="0" applyFill="1" applyAlignment="1">
      <alignment horizontal="center"/>
    </xf>
    <xf numFmtId="165" fontId="0" fillId="0" borderId="0" xfId="0" applyNumberFormat="1"/>
    <xf numFmtId="0" fontId="3" fillId="7" borderId="0" xfId="0" applyFont="1" applyFill="1" applyAlignment="1" applyProtection="1">
      <alignment horizontal="left" vertical="center"/>
      <protection locked="0"/>
    </xf>
    <xf numFmtId="0" fontId="3" fillId="7" borderId="0" xfId="0" applyFont="1" applyFill="1" applyAlignment="1">
      <alignment horizontal="center"/>
    </xf>
    <xf numFmtId="0" fontId="3" fillId="7" borderId="0" xfId="1" applyFont="1" applyFill="1" applyAlignment="1">
      <alignment horizontal="center" vertical="center"/>
    </xf>
    <xf numFmtId="1" fontId="3" fillId="7" borderId="0" xfId="1" applyNumberFormat="1" applyFont="1" applyFill="1" applyAlignment="1">
      <alignment horizontal="center" vertical="center"/>
    </xf>
    <xf numFmtId="1" fontId="3" fillId="7" borderId="9" xfId="1" applyNumberFormat="1" applyFont="1" applyFill="1" applyBorder="1" applyAlignment="1">
      <alignment horizontal="center" vertical="center"/>
    </xf>
    <xf numFmtId="167" fontId="3" fillId="7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3" fillId="7" borderId="9" xfId="0" applyFont="1" applyFill="1" applyBorder="1" applyAlignment="1" applyProtection="1">
      <alignment horizontal="center" vertical="center"/>
      <protection locked="0"/>
    </xf>
    <xf numFmtId="1" fontId="3" fillId="7" borderId="6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3" fillId="7" borderId="0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" fontId="3" fillId="7" borderId="21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0" fillId="7" borderId="0" xfId="0" applyNumberFormat="1" applyFill="1"/>
    <xf numFmtId="165" fontId="3" fillId="7" borderId="0" xfId="0" applyNumberFormat="1" applyFont="1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15" fillId="7" borderId="28" xfId="0" applyNumberFormat="1" applyFont="1" applyFill="1" applyBorder="1" applyAlignment="1">
      <alignment horizontal="left" wrapText="1"/>
    </xf>
    <xf numFmtId="0" fontId="0" fillId="7" borderId="21" xfId="0" applyFill="1" applyBorder="1" applyAlignment="1">
      <alignment horizontal="center"/>
    </xf>
    <xf numFmtId="166" fontId="0" fillId="7" borderId="0" xfId="0" applyNumberFormat="1" applyFill="1" applyAlignment="1">
      <alignment horizontal="right"/>
    </xf>
    <xf numFmtId="0" fontId="0" fillId="7" borderId="19" xfId="0" applyFill="1" applyBorder="1"/>
    <xf numFmtId="0" fontId="0" fillId="7" borderId="33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2" fontId="15" fillId="7" borderId="36" xfId="0" applyNumberFormat="1" applyFont="1" applyFill="1" applyBorder="1" applyAlignment="1">
      <alignment horizontal="left" wrapText="1"/>
    </xf>
    <xf numFmtId="166" fontId="0" fillId="7" borderId="19" xfId="0" applyNumberFormat="1" applyFill="1" applyBorder="1"/>
    <xf numFmtId="2" fontId="0" fillId="7" borderId="19" xfId="0" applyNumberFormat="1" applyFill="1" applyBorder="1"/>
    <xf numFmtId="0" fontId="3" fillId="8" borderId="0" xfId="1" applyFont="1" applyFill="1"/>
    <xf numFmtId="0" fontId="3" fillId="8" borderId="0" xfId="1" applyFont="1" applyFill="1" applyAlignment="1">
      <alignment horizontal="center"/>
    </xf>
    <xf numFmtId="1" fontId="3" fillId="8" borderId="0" xfId="1" applyNumberFormat="1" applyFont="1" applyFill="1" applyAlignment="1">
      <alignment horizontal="center"/>
    </xf>
    <xf numFmtId="164" fontId="3" fillId="8" borderId="12" xfId="1" applyNumberFormat="1" applyFont="1" applyFill="1" applyBorder="1" applyAlignment="1">
      <alignment horizontal="center"/>
    </xf>
    <xf numFmtId="164" fontId="3" fillId="8" borderId="0" xfId="1" applyNumberFormat="1" applyFont="1" applyFill="1" applyAlignment="1">
      <alignment horizontal="center"/>
    </xf>
    <xf numFmtId="2" fontId="3" fillId="8" borderId="0" xfId="1" applyNumberFormat="1" applyFont="1" applyFill="1" applyAlignment="1">
      <alignment horizontal="center"/>
    </xf>
    <xf numFmtId="0" fontId="0" fillId="8" borderId="0" xfId="0" applyFill="1"/>
    <xf numFmtId="0" fontId="3" fillId="8" borderId="9" xfId="1" applyFont="1" applyFill="1" applyBorder="1" applyAlignment="1">
      <alignment horizontal="center" vertical="center"/>
    </xf>
    <xf numFmtId="1" fontId="3" fillId="8" borderId="6" xfId="1" applyNumberFormat="1" applyFont="1" applyFill="1" applyBorder="1" applyAlignment="1">
      <alignment horizontal="center" vertical="center"/>
    </xf>
    <xf numFmtId="1" fontId="3" fillId="8" borderId="9" xfId="1" applyNumberFormat="1" applyFont="1" applyFill="1" applyBorder="1" applyAlignment="1">
      <alignment horizontal="center" vertical="center"/>
    </xf>
    <xf numFmtId="165" fontId="3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3" fillId="8" borderId="0" xfId="1" applyNumberFormat="1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3" fillId="8" borderId="12" xfId="1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" fontId="3" fillId="8" borderId="21" xfId="0" applyNumberFormat="1" applyFont="1" applyFill="1" applyBorder="1" applyAlignment="1">
      <alignment horizontal="center"/>
    </xf>
    <xf numFmtId="2" fontId="0" fillId="8" borderId="0" xfId="0" applyNumberFormat="1" applyFill="1"/>
    <xf numFmtId="2" fontId="3" fillId="8" borderId="21" xfId="0" applyNumberFormat="1" applyFont="1" applyFill="1" applyBorder="1" applyAlignment="1">
      <alignment horizontal="center"/>
    </xf>
    <xf numFmtId="164" fontId="3" fillId="8" borderId="12" xfId="0" applyNumberFormat="1" applyFont="1" applyFill="1" applyBorder="1" applyAlignment="1">
      <alignment horizontal="center"/>
    </xf>
    <xf numFmtId="164" fontId="3" fillId="8" borderId="0" xfId="0" applyNumberFormat="1" applyFont="1" applyFill="1" applyAlignment="1">
      <alignment horizontal="center"/>
    </xf>
    <xf numFmtId="1" fontId="3" fillId="8" borderId="9" xfId="1" applyNumberFormat="1" applyFon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3" fillId="8" borderId="6" xfId="0" applyFont="1" applyFill="1" applyBorder="1" applyAlignment="1" applyProtection="1">
      <alignment horizontal="center" vertical="center"/>
      <protection locked="0"/>
    </xf>
    <xf numFmtId="165" fontId="3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9" xfId="0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166" fontId="3" fillId="8" borderId="3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167" fontId="3" fillId="8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8" borderId="0" xfId="1" applyFont="1" applyFill="1" applyAlignment="1">
      <alignment horizontal="center" vertical="center"/>
    </xf>
    <xf numFmtId="1" fontId="3" fillId="8" borderId="0" xfId="1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  <protection locked="0"/>
    </xf>
    <xf numFmtId="2" fontId="3" fillId="8" borderId="0" xfId="0" applyNumberFormat="1" applyFont="1" applyFill="1" applyAlignment="1">
      <alignment horizontal="center" vertical="center" wrapText="1"/>
    </xf>
    <xf numFmtId="0" fontId="3" fillId="8" borderId="6" xfId="1" applyFont="1" applyFill="1" applyBorder="1" applyAlignment="1">
      <alignment horizontal="center" vertical="center"/>
    </xf>
    <xf numFmtId="167" fontId="3" fillId="8" borderId="0" xfId="5" applyNumberFormat="1" applyFont="1" applyFill="1" applyAlignment="1">
      <alignment horizontal="center" vertical="center"/>
    </xf>
    <xf numFmtId="166" fontId="3" fillId="8" borderId="21" xfId="0" applyNumberFormat="1" applyFont="1" applyFill="1" applyBorder="1" applyAlignment="1">
      <alignment horizontal="center"/>
    </xf>
    <xf numFmtId="167" fontId="3" fillId="8" borderId="12" xfId="0" applyNumberFormat="1" applyFont="1" applyFill="1" applyBorder="1" applyAlignment="1">
      <alignment horizontal="center"/>
    </xf>
    <xf numFmtId="167" fontId="3" fillId="8" borderId="0" xfId="0" applyNumberFormat="1" applyFont="1" applyFill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/>
    </xf>
    <xf numFmtId="2" fontId="1" fillId="8" borderId="0" xfId="4" applyNumberFormat="1" applyFill="1" applyAlignment="1">
      <alignment horizontal="center"/>
    </xf>
    <xf numFmtId="166" fontId="3" fillId="8" borderId="22" xfId="0" applyNumberFormat="1" applyFont="1" applyFill="1" applyBorder="1" applyAlignment="1">
      <alignment horizontal="center" wrapText="1"/>
    </xf>
    <xf numFmtId="0" fontId="3" fillId="8" borderId="6" xfId="0" applyFont="1" applyFill="1" applyBorder="1"/>
    <xf numFmtId="0" fontId="1" fillId="8" borderId="0" xfId="0" applyFont="1" applyFill="1" applyAlignment="1">
      <alignment horizontal="center"/>
    </xf>
    <xf numFmtId="2" fontId="3" fillId="8" borderId="22" xfId="0" applyNumberFormat="1" applyFont="1" applyFill="1" applyBorder="1" applyAlignment="1">
      <alignment horizontal="center" wrapText="1"/>
    </xf>
    <xf numFmtId="0" fontId="3" fillId="8" borderId="19" xfId="0" applyFont="1" applyFill="1" applyBorder="1"/>
    <xf numFmtId="0" fontId="3" fillId="8" borderId="19" xfId="1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 vertical="center"/>
    </xf>
    <xf numFmtId="167" fontId="3" fillId="8" borderId="37" xfId="0" applyNumberFormat="1" applyFont="1" applyFill="1" applyBorder="1" applyAlignment="1">
      <alignment horizontal="center"/>
    </xf>
    <xf numFmtId="167" fontId="3" fillId="8" borderId="19" xfId="0" applyNumberFormat="1" applyFont="1" applyFill="1" applyBorder="1" applyAlignment="1">
      <alignment horizontal="center"/>
    </xf>
    <xf numFmtId="1" fontId="3" fillId="8" borderId="33" xfId="0" applyNumberFormat="1" applyFont="1" applyFill="1" applyBorder="1" applyAlignment="1">
      <alignment horizontal="center"/>
    </xf>
    <xf numFmtId="0" fontId="0" fillId="8" borderId="19" xfId="0" applyFill="1" applyBorder="1"/>
    <xf numFmtId="0" fontId="3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/>
    </xf>
    <xf numFmtId="165" fontId="3" fillId="8" borderId="19" xfId="1" applyNumberFormat="1" applyFont="1" applyFill="1" applyBorder="1" applyAlignment="1">
      <alignment horizontal="center" vertical="center"/>
    </xf>
    <xf numFmtId="166" fontId="3" fillId="8" borderId="23" xfId="0" applyNumberFormat="1" applyFont="1" applyFill="1" applyBorder="1" applyAlignment="1">
      <alignment horizontal="center" wrapText="1"/>
    </xf>
    <xf numFmtId="0" fontId="3" fillId="8" borderId="18" xfId="0" applyFont="1" applyFill="1" applyBorder="1"/>
    <xf numFmtId="2" fontId="0" fillId="8" borderId="19" xfId="0" applyNumberFormat="1" applyFill="1" applyBorder="1"/>
    <xf numFmtId="0" fontId="3" fillId="9" borderId="0" xfId="1" applyFont="1" applyFill="1"/>
    <xf numFmtId="0" fontId="3" fillId="9" borderId="0" xfId="1" applyFont="1" applyFill="1" applyAlignment="1">
      <alignment horizontal="center"/>
    </xf>
    <xf numFmtId="1" fontId="3" fillId="9" borderId="0" xfId="1" applyNumberFormat="1" applyFont="1" applyFill="1" applyAlignment="1">
      <alignment horizont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2" fontId="3" fillId="9" borderId="0" xfId="1" applyNumberFormat="1" applyFont="1" applyFill="1" applyAlignment="1">
      <alignment horizontal="center"/>
    </xf>
    <xf numFmtId="0" fontId="0" fillId="9" borderId="0" xfId="0" applyFill="1"/>
    <xf numFmtId="0" fontId="3" fillId="9" borderId="9" xfId="1" applyFont="1" applyFill="1" applyBorder="1" applyAlignment="1">
      <alignment horizontal="center" vertical="center"/>
    </xf>
    <xf numFmtId="1" fontId="3" fillId="9" borderId="2" xfId="1" applyNumberFormat="1" applyFont="1" applyFill="1" applyBorder="1" applyAlignment="1">
      <alignment horizontal="center" vertical="center"/>
    </xf>
    <xf numFmtId="1" fontId="3" fillId="9" borderId="11" xfId="1" applyNumberFormat="1" applyFont="1" applyFill="1" applyBorder="1" applyAlignment="1">
      <alignment horizontal="center" vertical="center"/>
    </xf>
    <xf numFmtId="165" fontId="3" fillId="9" borderId="3" xfId="1" applyNumberFormat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12" xfId="1" applyFont="1" applyFill="1" applyBorder="1" applyAlignment="1">
      <alignment horizontal="center"/>
    </xf>
    <xf numFmtId="2" fontId="3" fillId="9" borderId="21" xfId="0" applyNumberFormat="1" applyFont="1" applyFill="1" applyBorder="1" applyAlignment="1">
      <alignment horizontal="center"/>
    </xf>
    <xf numFmtId="1" fontId="3" fillId="9" borderId="21" xfId="0" applyNumberFormat="1" applyFont="1" applyFill="1" applyBorder="1" applyAlignment="1">
      <alignment horizontal="center"/>
    </xf>
    <xf numFmtId="2" fontId="0" fillId="9" borderId="0" xfId="0" applyNumberFormat="1" applyFill="1"/>
    <xf numFmtId="1" fontId="3" fillId="9" borderId="6" xfId="1" applyNumberFormat="1" applyFont="1" applyFill="1" applyBorder="1" applyAlignment="1">
      <alignment horizontal="center" vertical="center"/>
    </xf>
    <xf numFmtId="1" fontId="3" fillId="9" borderId="9" xfId="1" applyNumberFormat="1" applyFont="1" applyFill="1" applyBorder="1" applyAlignment="1">
      <alignment horizontal="center" vertical="center"/>
    </xf>
    <xf numFmtId="165" fontId="3" fillId="9" borderId="0" xfId="1" applyNumberFormat="1" applyFont="1" applyFill="1" applyAlignment="1">
      <alignment horizontal="center" vertical="center"/>
    </xf>
    <xf numFmtId="165" fontId="3" fillId="9" borderId="0" xfId="1" applyNumberFormat="1" applyFont="1" applyFill="1" applyBorder="1" applyAlignment="1">
      <alignment horizontal="center" vertical="center"/>
    </xf>
    <xf numFmtId="0" fontId="3" fillId="9" borderId="0" xfId="1" applyFont="1" applyFill="1" applyBorder="1" applyAlignment="1">
      <alignment horizontal="center" vertical="center"/>
    </xf>
    <xf numFmtId="164" fontId="3" fillId="9" borderId="12" xfId="2" applyNumberFormat="1" applyFont="1" applyFill="1" applyBorder="1" applyAlignment="1">
      <alignment horizontal="center" vertical="top"/>
    </xf>
    <xf numFmtId="164" fontId="3" fillId="9" borderId="0" xfId="2" applyNumberFormat="1" applyFont="1" applyFill="1" applyAlignment="1">
      <alignment horizontal="center" vertical="top"/>
    </xf>
    <xf numFmtId="166" fontId="3" fillId="9" borderId="21" xfId="0" applyNumberFormat="1" applyFont="1" applyFill="1" applyBorder="1" applyAlignment="1">
      <alignment horizontal="center"/>
    </xf>
    <xf numFmtId="164" fontId="3" fillId="9" borderId="12" xfId="1" applyNumberFormat="1" applyFont="1" applyFill="1" applyBorder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1" fontId="3" fillId="9" borderId="9" xfId="1" applyNumberFormat="1" applyFont="1" applyFill="1" applyBorder="1" applyAlignment="1">
      <alignment horizontal="center"/>
    </xf>
    <xf numFmtId="2" fontId="3" fillId="9" borderId="9" xfId="1" applyNumberFormat="1" applyFont="1" applyFill="1" applyBorder="1" applyAlignment="1">
      <alignment horizontal="center"/>
    </xf>
    <xf numFmtId="0" fontId="3" fillId="9" borderId="6" xfId="0" applyFont="1" applyFill="1" applyBorder="1" applyAlignment="1" applyProtection="1">
      <alignment horizontal="center" vertical="center"/>
      <protection locked="0"/>
    </xf>
    <xf numFmtId="165" fontId="3" fillId="9" borderId="0" xfId="0" applyNumberFormat="1" applyFont="1" applyFill="1" applyAlignment="1">
      <alignment horizontal="center" vertical="center"/>
    </xf>
    <xf numFmtId="2" fontId="3" fillId="9" borderId="0" xfId="0" applyNumberFormat="1" applyFont="1" applyFill="1" applyAlignment="1">
      <alignment horizontal="center"/>
    </xf>
    <xf numFmtId="0" fontId="3" fillId="9" borderId="0" xfId="0" applyFont="1" applyFill="1" applyAlignment="1" applyProtection="1">
      <alignment vertical="center"/>
      <protection locked="0"/>
    </xf>
    <xf numFmtId="0" fontId="3" fillId="9" borderId="0" xfId="0" applyFont="1" applyFill="1" applyAlignment="1">
      <alignment horizontal="center" vertical="center"/>
    </xf>
    <xf numFmtId="0" fontId="3" fillId="9" borderId="0" xfId="1" applyFont="1" applyFill="1" applyAlignment="1">
      <alignment horizontal="center" vertical="center"/>
    </xf>
    <xf numFmtId="1" fontId="3" fillId="9" borderId="0" xfId="1" applyNumberFormat="1" applyFont="1" applyFill="1" applyAlignment="1">
      <alignment horizontal="center" vertical="center"/>
    </xf>
    <xf numFmtId="166" fontId="3" fillId="9" borderId="0" xfId="0" applyNumberFormat="1" applyFont="1" applyFill="1" applyAlignment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  <protection locked="0"/>
    </xf>
    <xf numFmtId="2" fontId="3" fillId="9" borderId="0" xfId="1" applyNumberFormat="1" applyFont="1" applyFill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19" xfId="0" applyFont="1" applyFill="1" applyBorder="1" applyAlignment="1" applyProtection="1">
      <alignment vertical="center"/>
      <protection locked="0"/>
    </xf>
    <xf numFmtId="0" fontId="3" fillId="9" borderId="19" xfId="0" applyFont="1" applyFill="1" applyBorder="1" applyAlignment="1">
      <alignment horizontal="center" vertical="center"/>
    </xf>
    <xf numFmtId="0" fontId="3" fillId="9" borderId="19" xfId="1" applyFont="1" applyFill="1" applyBorder="1" applyAlignment="1">
      <alignment horizontal="center" vertical="center"/>
    </xf>
    <xf numFmtId="1" fontId="3" fillId="9" borderId="19" xfId="1" applyNumberFormat="1" applyFont="1" applyFill="1" applyBorder="1" applyAlignment="1">
      <alignment horizontal="center" vertical="center"/>
    </xf>
    <xf numFmtId="1" fontId="3" fillId="9" borderId="33" xfId="1" applyNumberFormat="1" applyFont="1" applyFill="1" applyBorder="1" applyAlignment="1">
      <alignment horizontal="center" vertical="center"/>
    </xf>
    <xf numFmtId="166" fontId="3" fillId="9" borderId="19" xfId="0" applyNumberFormat="1" applyFont="1" applyFill="1" applyBorder="1" applyAlignment="1">
      <alignment horizontal="center" vertical="center"/>
    </xf>
    <xf numFmtId="0" fontId="0" fillId="9" borderId="19" xfId="0" applyFill="1" applyBorder="1"/>
    <xf numFmtId="0" fontId="3" fillId="9" borderId="33" xfId="0" applyFont="1" applyFill="1" applyBorder="1" applyAlignment="1" applyProtection="1">
      <alignment horizontal="center" vertical="center"/>
      <protection locked="0"/>
    </xf>
    <xf numFmtId="1" fontId="3" fillId="9" borderId="18" xfId="1" applyNumberFormat="1" applyFont="1" applyFill="1" applyBorder="1" applyAlignment="1">
      <alignment horizontal="center" vertical="center"/>
    </xf>
    <xf numFmtId="165" fontId="3" fillId="9" borderId="19" xfId="1" applyNumberFormat="1" applyFont="1" applyFill="1" applyBorder="1" applyAlignment="1">
      <alignment horizontal="center" vertical="center"/>
    </xf>
    <xf numFmtId="2" fontId="3" fillId="9" borderId="19" xfId="1" applyNumberFormat="1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2" fontId="0" fillId="9" borderId="19" xfId="0" applyNumberFormat="1" applyFill="1" applyBorder="1"/>
    <xf numFmtId="0" fontId="3" fillId="10" borderId="0" xfId="1" applyFont="1" applyFill="1"/>
    <xf numFmtId="0" fontId="3" fillId="10" borderId="0" xfId="1" applyFont="1" applyFill="1" applyAlignment="1">
      <alignment horizontal="center"/>
    </xf>
    <xf numFmtId="1" fontId="3" fillId="10" borderId="0" xfId="1" applyNumberFormat="1" applyFont="1" applyFill="1" applyAlignment="1">
      <alignment horizontal="center"/>
    </xf>
    <xf numFmtId="164" fontId="3" fillId="10" borderId="12" xfId="0" applyNumberFormat="1" applyFont="1" applyFill="1" applyBorder="1" applyAlignment="1">
      <alignment horizontal="center"/>
    </xf>
    <xf numFmtId="164" fontId="3" fillId="10" borderId="0" xfId="0" applyNumberFormat="1" applyFont="1" applyFill="1" applyAlignment="1">
      <alignment horizontal="center"/>
    </xf>
    <xf numFmtId="2" fontId="3" fillId="10" borderId="0" xfId="1" applyNumberFormat="1" applyFont="1" applyFill="1" applyAlignment="1">
      <alignment horizontal="center"/>
    </xf>
    <xf numFmtId="0" fontId="0" fillId="10" borderId="0" xfId="0" applyFill="1"/>
    <xf numFmtId="0" fontId="3" fillId="10" borderId="9" xfId="1" applyFont="1" applyFill="1" applyBorder="1" applyAlignment="1">
      <alignment horizontal="center" vertical="center"/>
    </xf>
    <xf numFmtId="1" fontId="3" fillId="10" borderId="6" xfId="1" applyNumberFormat="1" applyFont="1" applyFill="1" applyBorder="1" applyAlignment="1">
      <alignment horizontal="center" vertical="center"/>
    </xf>
    <xf numFmtId="1" fontId="3" fillId="10" borderId="9" xfId="1" applyNumberFormat="1" applyFont="1" applyFill="1" applyBorder="1" applyAlignment="1">
      <alignment horizontal="center" vertical="center"/>
    </xf>
    <xf numFmtId="165" fontId="3" fillId="10" borderId="0" xfId="1" applyNumberFormat="1" applyFont="1" applyFill="1" applyAlignment="1">
      <alignment horizontal="center" vertical="center"/>
    </xf>
    <xf numFmtId="165" fontId="3" fillId="10" borderId="0" xfId="1" applyNumberFormat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12" xfId="1" applyFont="1" applyFill="1" applyBorder="1" applyAlignment="1">
      <alignment horizontal="center"/>
    </xf>
    <xf numFmtId="2" fontId="3" fillId="10" borderId="36" xfId="0" applyNumberFormat="1" applyFont="1" applyFill="1" applyBorder="1" applyAlignment="1">
      <alignment horizontal="center"/>
    </xf>
    <xf numFmtId="1" fontId="3" fillId="10" borderId="36" xfId="0" applyNumberFormat="1" applyFont="1" applyFill="1" applyBorder="1" applyAlignment="1">
      <alignment horizontal="center"/>
    </xf>
    <xf numFmtId="166" fontId="3" fillId="10" borderId="36" xfId="0" applyNumberFormat="1" applyFont="1" applyFill="1" applyBorder="1" applyAlignment="1">
      <alignment horizontal="center"/>
    </xf>
    <xf numFmtId="2" fontId="0" fillId="10" borderId="0" xfId="0" applyNumberFormat="1" applyFill="1"/>
    <xf numFmtId="1" fontId="3" fillId="10" borderId="21" xfId="0" applyNumberFormat="1" applyFont="1" applyFill="1" applyBorder="1" applyAlignment="1">
      <alignment horizontal="center"/>
    </xf>
    <xf numFmtId="2" fontId="3" fillId="10" borderId="21" xfId="0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10" borderId="9" xfId="0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 vertical="center"/>
    </xf>
    <xf numFmtId="0" fontId="3" fillId="10" borderId="0" xfId="1" applyFont="1" applyFill="1" applyAlignment="1">
      <alignment horizontal="left"/>
    </xf>
    <xf numFmtId="0" fontId="3" fillId="10" borderId="9" xfId="1" applyFont="1" applyFill="1" applyBorder="1" applyAlignment="1">
      <alignment horizontal="center"/>
    </xf>
    <xf numFmtId="0" fontId="3" fillId="10" borderId="6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3" fillId="10" borderId="0" xfId="1" applyFont="1" applyFill="1" applyAlignment="1">
      <alignment horizontal="center" vertical="center"/>
    </xf>
    <xf numFmtId="0" fontId="3" fillId="10" borderId="6" xfId="1" applyFont="1" applyFill="1" applyBorder="1" applyAlignment="1">
      <alignment horizontal="center"/>
    </xf>
    <xf numFmtId="166" fontId="3" fillId="10" borderId="21" xfId="0" applyNumberFormat="1" applyFont="1" applyFill="1" applyBorder="1" applyAlignment="1">
      <alignment horizontal="center"/>
    </xf>
    <xf numFmtId="0" fontId="3" fillId="10" borderId="12" xfId="3" applyFont="1" applyFill="1" applyBorder="1" applyAlignment="1">
      <alignment horizontal="left"/>
    </xf>
    <xf numFmtId="0" fontId="3" fillId="10" borderId="6" xfId="3" applyFont="1" applyFill="1" applyBorder="1" applyAlignment="1">
      <alignment horizontal="center" vertical="center"/>
    </xf>
    <xf numFmtId="2" fontId="3" fillId="10" borderId="0" xfId="0" applyNumberFormat="1" applyFont="1" applyFill="1" applyAlignment="1">
      <alignment horizontal="center" vertical="center" wrapText="1"/>
    </xf>
    <xf numFmtId="2" fontId="3" fillId="10" borderId="0" xfId="1" applyNumberFormat="1" applyFont="1" applyFill="1" applyAlignment="1">
      <alignment horizontal="center" vertical="center"/>
    </xf>
    <xf numFmtId="165" fontId="3" fillId="10" borderId="21" xfId="0" applyNumberFormat="1" applyFont="1" applyFill="1" applyBorder="1" applyAlignment="1">
      <alignment horizontal="center"/>
    </xf>
    <xf numFmtId="1" fontId="3" fillId="10" borderId="9" xfId="1" applyNumberFormat="1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2" fontId="3" fillId="10" borderId="15" xfId="1" applyNumberFormat="1" applyFont="1" applyFill="1" applyBorder="1" applyAlignment="1">
      <alignment horizontal="center"/>
    </xf>
    <xf numFmtId="0" fontId="3" fillId="10" borderId="11" xfId="1" applyFont="1" applyFill="1" applyBorder="1" applyAlignment="1">
      <alignment horizontal="center" vertical="center"/>
    </xf>
    <xf numFmtId="1" fontId="3" fillId="10" borderId="2" xfId="1" applyNumberFormat="1" applyFont="1" applyFill="1" applyBorder="1" applyAlignment="1">
      <alignment horizontal="center" vertical="center"/>
    </xf>
    <xf numFmtId="1" fontId="3" fillId="10" borderId="11" xfId="1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2" fontId="3" fillId="10" borderId="9" xfId="1" applyNumberFormat="1" applyFon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167" fontId="3" fillId="10" borderId="0" xfId="1" applyNumberFormat="1" applyFont="1" applyFill="1" applyAlignment="1">
      <alignment horizontal="center"/>
    </xf>
    <xf numFmtId="0" fontId="3" fillId="10" borderId="0" xfId="0" applyFont="1" applyFill="1"/>
    <xf numFmtId="0" fontId="3" fillId="10" borderId="0" xfId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167" fontId="3" fillId="10" borderId="0" xfId="0" applyNumberFormat="1" applyFont="1" applyFill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166" fontId="3" fillId="10" borderId="21" xfId="0" applyNumberFormat="1" applyFont="1" applyFill="1" applyBorder="1" applyAlignment="1">
      <alignment horizontal="right"/>
    </xf>
    <xf numFmtId="1" fontId="3" fillId="10" borderId="0" xfId="1" applyNumberFormat="1" applyFont="1" applyFill="1" applyBorder="1" applyAlignment="1">
      <alignment horizontal="center" vertical="center"/>
    </xf>
    <xf numFmtId="2" fontId="3" fillId="10" borderId="0" xfId="0" applyNumberFormat="1" applyFont="1" applyFill="1" applyAlignment="1">
      <alignment horizontal="center" vertical="center"/>
    </xf>
    <xf numFmtId="0" fontId="3" fillId="10" borderId="6" xfId="0" applyFont="1" applyFill="1" applyBorder="1" applyAlignment="1">
      <alignment horizontal="center"/>
    </xf>
    <xf numFmtId="166" fontId="3" fillId="10" borderId="34" xfId="0" applyNumberFormat="1" applyFont="1" applyFill="1" applyBorder="1" applyAlignment="1">
      <alignment horizontal="right"/>
    </xf>
    <xf numFmtId="1" fontId="3" fillId="10" borderId="34" xfId="0" applyNumberFormat="1" applyFont="1" applyFill="1" applyBorder="1" applyAlignment="1">
      <alignment horizontal="center"/>
    </xf>
    <xf numFmtId="165" fontId="3" fillId="10" borderId="0" xfId="0" applyNumberFormat="1" applyFont="1" applyFill="1" applyAlignment="1">
      <alignment horizontal="center" vertical="center"/>
    </xf>
    <xf numFmtId="166" fontId="3" fillId="10" borderId="0" xfId="0" applyNumberFormat="1" applyFont="1" applyFill="1" applyAlignment="1">
      <alignment horizontal="right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167" fontId="3" fillId="10" borderId="12" xfId="0" applyNumberFormat="1" applyFont="1" applyFill="1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2" fontId="1" fillId="10" borderId="0" xfId="4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3" fillId="10" borderId="35" xfId="0" applyNumberFormat="1" applyFont="1" applyFill="1" applyBorder="1" applyAlignment="1">
      <alignment horizontal="center" wrapText="1"/>
    </xf>
    <xf numFmtId="0" fontId="3" fillId="10" borderId="6" xfId="0" applyFont="1" applyFill="1" applyBorder="1"/>
    <xf numFmtId="2" fontId="3" fillId="10" borderId="22" xfId="0" applyNumberFormat="1" applyFont="1" applyFill="1" applyBorder="1" applyAlignment="1">
      <alignment horizontal="center" wrapText="1"/>
    </xf>
    <xf numFmtId="0" fontId="3" fillId="10" borderId="4" xfId="0" applyFont="1" applyFill="1" applyBorder="1"/>
    <xf numFmtId="0" fontId="3" fillId="10" borderId="4" xfId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167" fontId="3" fillId="10" borderId="7" xfId="0" applyNumberFormat="1" applyFont="1" applyFill="1" applyBorder="1" applyAlignment="1">
      <alignment horizontal="center"/>
    </xf>
    <xf numFmtId="167" fontId="3" fillId="10" borderId="4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19" xfId="0" applyFont="1" applyFill="1" applyBorder="1"/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2" fontId="1" fillId="10" borderId="19" xfId="4" applyNumberForma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165" fontId="3" fillId="10" borderId="19" xfId="1" applyNumberFormat="1" applyFont="1" applyFill="1" applyBorder="1" applyAlignment="1">
      <alignment horizontal="center" vertical="center"/>
    </xf>
    <xf numFmtId="2" fontId="3" fillId="10" borderId="23" xfId="0" applyNumberFormat="1" applyFont="1" applyFill="1" applyBorder="1" applyAlignment="1">
      <alignment horizontal="center" wrapText="1"/>
    </xf>
    <xf numFmtId="0" fontId="3" fillId="10" borderId="8" xfId="0" applyFont="1" applyFill="1" applyBorder="1"/>
    <xf numFmtId="0" fontId="19" fillId="7" borderId="3" xfId="1" applyFont="1" applyFill="1" applyBorder="1" applyAlignment="1">
      <alignment horizontal="left"/>
    </xf>
    <xf numFmtId="0" fontId="19" fillId="7" borderId="0" xfId="1" applyFont="1" applyFill="1" applyAlignment="1">
      <alignment horizontal="center"/>
    </xf>
    <xf numFmtId="0" fontId="19" fillId="7" borderId="3" xfId="1" applyFont="1" applyFill="1" applyBorder="1" applyAlignment="1">
      <alignment horizontal="center"/>
    </xf>
    <xf numFmtId="0" fontId="19" fillId="7" borderId="11" xfId="1" applyFont="1" applyFill="1" applyBorder="1" applyAlignment="1">
      <alignment horizontal="center"/>
    </xf>
    <xf numFmtId="2" fontId="19" fillId="7" borderId="3" xfId="1" applyNumberFormat="1" applyFont="1" applyFill="1" applyBorder="1" applyAlignment="1">
      <alignment horizontal="center"/>
    </xf>
    <xf numFmtId="0" fontId="18" fillId="7" borderId="0" xfId="0" applyFont="1" applyFill="1"/>
    <xf numFmtId="0" fontId="19" fillId="7" borderId="11" xfId="1" applyFont="1" applyFill="1" applyBorder="1" applyAlignment="1">
      <alignment horizontal="center" vertical="center"/>
    </xf>
    <xf numFmtId="0" fontId="19" fillId="7" borderId="2" xfId="1" applyFont="1" applyFill="1" applyBorder="1" applyAlignment="1">
      <alignment horizontal="center" vertical="center"/>
    </xf>
    <xf numFmtId="165" fontId="19" fillId="7" borderId="3" xfId="0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65" fontId="19" fillId="7" borderId="0" xfId="1" applyNumberFormat="1" applyFont="1" applyFill="1" applyBorder="1" applyAlignment="1">
      <alignment horizontal="center" vertical="center"/>
    </xf>
    <xf numFmtId="2" fontId="19" fillId="7" borderId="3" xfId="1" applyNumberFormat="1" applyFont="1" applyFill="1" applyBorder="1" applyAlignment="1">
      <alignment horizontal="center" vertical="center"/>
    </xf>
    <xf numFmtId="0" fontId="19" fillId="7" borderId="2" xfId="1" applyFont="1" applyFill="1" applyBorder="1" applyAlignment="1">
      <alignment horizontal="center"/>
    </xf>
    <xf numFmtId="2" fontId="19" fillId="7" borderId="21" xfId="0" applyNumberFormat="1" applyFont="1" applyFill="1" applyBorder="1" applyAlignment="1">
      <alignment horizontal="center"/>
    </xf>
    <xf numFmtId="1" fontId="19" fillId="7" borderId="21" xfId="0" applyNumberFormat="1" applyFont="1" applyFill="1" applyBorder="1" applyAlignment="1">
      <alignment horizontal="center"/>
    </xf>
    <xf numFmtId="2" fontId="18" fillId="7" borderId="0" xfId="0" applyNumberFormat="1" applyFont="1" applyFill="1"/>
    <xf numFmtId="0" fontId="19" fillId="7" borderId="0" xfId="0" applyFont="1" applyFill="1"/>
    <xf numFmtId="0" fontId="19" fillId="7" borderId="0" xfId="0" applyFont="1" applyFill="1" applyAlignment="1">
      <alignment horizontal="center"/>
    </xf>
    <xf numFmtId="164" fontId="19" fillId="7" borderId="1" xfId="0" applyNumberFormat="1" applyFont="1" applyFill="1" applyBorder="1" applyAlignment="1">
      <alignment horizontal="center"/>
    </xf>
    <xf numFmtId="164" fontId="19" fillId="7" borderId="0" xfId="0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" fontId="19" fillId="7" borderId="2" xfId="1" applyNumberFormat="1" applyFont="1" applyFill="1" applyBorder="1" applyAlignment="1">
      <alignment horizontal="center" vertical="center"/>
    </xf>
    <xf numFmtId="1" fontId="19" fillId="7" borderId="11" xfId="1" applyNumberFormat="1" applyFont="1" applyFill="1" applyBorder="1" applyAlignment="1">
      <alignment horizontal="center" vertical="center"/>
    </xf>
    <xf numFmtId="0" fontId="19" fillId="7" borderId="3" xfId="6" applyFont="1" applyFill="1" applyBorder="1" applyAlignment="1">
      <alignment horizontal="center" vertical="center"/>
    </xf>
    <xf numFmtId="165" fontId="19" fillId="7" borderId="3" xfId="1" applyNumberFormat="1" applyFont="1" applyFill="1" applyBorder="1" applyAlignment="1">
      <alignment horizontal="center" vertical="center"/>
    </xf>
    <xf numFmtId="2" fontId="18" fillId="7" borderId="3" xfId="0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/>
    </xf>
    <xf numFmtId="167" fontId="19" fillId="7" borderId="12" xfId="1" applyNumberFormat="1" applyFont="1" applyFill="1" applyBorder="1" applyAlignment="1">
      <alignment horizontal="center"/>
    </xf>
    <xf numFmtId="167" fontId="19" fillId="7" borderId="0" xfId="1" applyNumberFormat="1" applyFont="1" applyFill="1" applyAlignment="1">
      <alignment horizontal="center"/>
    </xf>
    <xf numFmtId="0" fontId="19" fillId="7" borderId="9" xfId="1" applyFont="1" applyFill="1" applyBorder="1" applyAlignment="1">
      <alignment horizontal="center" vertical="center"/>
    </xf>
    <xf numFmtId="1" fontId="19" fillId="7" borderId="6" xfId="1" applyNumberFormat="1" applyFont="1" applyFill="1" applyBorder="1" applyAlignment="1">
      <alignment horizontal="center" vertical="center"/>
    </xf>
    <xf numFmtId="1" fontId="19" fillId="7" borderId="9" xfId="1" applyNumberFormat="1" applyFont="1" applyFill="1" applyBorder="1" applyAlignment="1">
      <alignment horizontal="center" vertical="center"/>
    </xf>
    <xf numFmtId="165" fontId="19" fillId="7" borderId="0" xfId="6" applyNumberFormat="1" applyFont="1" applyFill="1" applyAlignment="1">
      <alignment horizontal="center" vertical="center"/>
    </xf>
    <xf numFmtId="165" fontId="19" fillId="7" borderId="0" xfId="1" applyNumberFormat="1" applyFont="1" applyFill="1" applyAlignment="1">
      <alignment horizontal="center" vertical="center"/>
    </xf>
    <xf numFmtId="2" fontId="18" fillId="7" borderId="0" xfId="0" applyNumberFormat="1" applyFont="1" applyFill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167" fontId="19" fillId="7" borderId="12" xfId="0" applyNumberFormat="1" applyFont="1" applyFill="1" applyBorder="1" applyAlignment="1">
      <alignment horizontal="center"/>
    </xf>
    <xf numFmtId="0" fontId="19" fillId="7" borderId="0" xfId="6" applyFont="1" applyFill="1" applyAlignment="1">
      <alignment horizontal="center" vertical="center"/>
    </xf>
    <xf numFmtId="167" fontId="19" fillId="7" borderId="0" xfId="0" applyNumberFormat="1" applyFont="1" applyFill="1" applyAlignment="1">
      <alignment horizontal="center"/>
    </xf>
    <xf numFmtId="165" fontId="19" fillId="7" borderId="0" xfId="4" applyNumberFormat="1" applyFont="1" applyFill="1" applyAlignment="1">
      <alignment horizontal="center" vertical="center"/>
    </xf>
    <xf numFmtId="0" fontId="19" fillId="7" borderId="0" xfId="4" applyFont="1" applyFill="1" applyAlignment="1">
      <alignment horizontal="center" vertical="center"/>
    </xf>
    <xf numFmtId="0" fontId="19" fillId="7" borderId="9" xfId="0" applyFont="1" applyFill="1" applyBorder="1" applyAlignment="1">
      <alignment horizontal="center"/>
    </xf>
    <xf numFmtId="0" fontId="19" fillId="7" borderId="0" xfId="0" applyFont="1" applyFill="1" applyAlignment="1">
      <alignment horizontal="center" vertical="top" wrapText="1"/>
    </xf>
    <xf numFmtId="165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19" fillId="7" borderId="21" xfId="0" applyNumberFormat="1" applyFont="1" applyFill="1" applyBorder="1" applyAlignment="1">
      <alignment horizontal="right"/>
    </xf>
    <xf numFmtId="0" fontId="19" fillId="7" borderId="17" xfId="0" applyFont="1" applyFill="1" applyBorder="1" applyAlignment="1">
      <alignment horizontal="center" vertical="top" wrapText="1"/>
    </xf>
    <xf numFmtId="2" fontId="19" fillId="7" borderId="17" xfId="0" applyNumberFormat="1" applyFont="1" applyFill="1" applyBorder="1" applyAlignment="1">
      <alignment horizontal="center" vertical="top" wrapText="1"/>
    </xf>
    <xf numFmtId="1" fontId="19" fillId="7" borderId="0" xfId="1" applyNumberFormat="1" applyFont="1" applyFill="1" applyAlignment="1">
      <alignment horizontal="center" vertical="center"/>
    </xf>
    <xf numFmtId="167" fontId="19" fillId="7" borderId="17" xfId="0" applyNumberFormat="1" applyFont="1" applyFill="1" applyBorder="1" applyAlignment="1">
      <alignment horizontal="center" vertical="top" wrapText="1"/>
    </xf>
    <xf numFmtId="166" fontId="19" fillId="7" borderId="0" xfId="0" applyNumberFormat="1" applyFont="1" applyFill="1" applyAlignment="1">
      <alignment horizontal="center" vertical="center"/>
    </xf>
    <xf numFmtId="1" fontId="19" fillId="7" borderId="34" xfId="0" applyNumberFormat="1" applyFont="1" applyFill="1" applyBorder="1" applyAlignment="1">
      <alignment horizontal="center"/>
    </xf>
    <xf numFmtId="166" fontId="19" fillId="7" borderId="34" xfId="0" applyNumberFormat="1" applyFont="1" applyFill="1" applyBorder="1" applyAlignment="1">
      <alignment horizontal="right"/>
    </xf>
    <xf numFmtId="0" fontId="19" fillId="7" borderId="0" xfId="1" applyFont="1" applyFill="1" applyBorder="1" applyAlignment="1">
      <alignment horizontal="center"/>
    </xf>
    <xf numFmtId="167" fontId="19" fillId="7" borderId="0" xfId="0" applyNumberFormat="1" applyFont="1" applyFill="1" applyAlignment="1">
      <alignment horizontal="center" vertical="top" wrapText="1"/>
    </xf>
    <xf numFmtId="2" fontId="19" fillId="7" borderId="0" xfId="0" applyNumberFormat="1" applyFont="1" applyFill="1" applyAlignment="1">
      <alignment horizontal="center" vertical="top" wrapText="1"/>
    </xf>
    <xf numFmtId="0" fontId="19" fillId="7" borderId="0" xfId="1" applyFont="1" applyFill="1" applyBorder="1" applyAlignment="1">
      <alignment horizontal="center" vertical="center"/>
    </xf>
    <xf numFmtId="1" fontId="19" fillId="7" borderId="0" xfId="1" applyNumberFormat="1" applyFont="1" applyFill="1" applyBorder="1" applyAlignment="1">
      <alignment horizontal="center" vertical="center"/>
    </xf>
    <xf numFmtId="166" fontId="19" fillId="7" borderId="0" xfId="0" applyNumberFormat="1" applyFont="1" applyFill="1" applyAlignment="1">
      <alignment horizontal="right"/>
    </xf>
    <xf numFmtId="1" fontId="19" fillId="7" borderId="0" xfId="0" applyNumberFormat="1" applyFont="1" applyFill="1" applyAlignment="1">
      <alignment horizontal="center"/>
    </xf>
    <xf numFmtId="0" fontId="18" fillId="7" borderId="9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2" fontId="20" fillId="7" borderId="28" xfId="0" applyNumberFormat="1" applyFont="1" applyFill="1" applyBorder="1" applyAlignment="1">
      <alignment horizontal="left" wrapText="1"/>
    </xf>
    <xf numFmtId="0" fontId="18" fillId="7" borderId="36" xfId="0" applyFont="1" applyFill="1" applyBorder="1" applyAlignment="1">
      <alignment horizontal="center"/>
    </xf>
    <xf numFmtId="166" fontId="18" fillId="7" borderId="0" xfId="0" applyNumberFormat="1" applyFont="1" applyFill="1" applyAlignment="1">
      <alignment horizontal="right"/>
    </xf>
    <xf numFmtId="1" fontId="19" fillId="7" borderId="36" xfId="0" applyNumberFormat="1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/>
    </xf>
    <xf numFmtId="166" fontId="20" fillId="7" borderId="28" xfId="0" applyNumberFormat="1" applyFont="1" applyFill="1" applyBorder="1" applyAlignment="1">
      <alignment horizontal="left" wrapText="1"/>
    </xf>
    <xf numFmtId="0" fontId="18" fillId="7" borderId="19" xfId="0" applyFont="1" applyFill="1" applyBorder="1"/>
    <xf numFmtId="0" fontId="19" fillId="7" borderId="19" xfId="1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2" fontId="20" fillId="7" borderId="36" xfId="0" applyNumberFormat="1" applyFont="1" applyFill="1" applyBorder="1" applyAlignment="1">
      <alignment horizontal="left" wrapText="1"/>
    </xf>
    <xf numFmtId="166" fontId="18" fillId="7" borderId="19" xfId="0" applyNumberFormat="1" applyFont="1" applyFill="1" applyBorder="1" applyAlignment="1">
      <alignment horizontal="right"/>
    </xf>
    <xf numFmtId="0" fontId="0" fillId="7" borderId="1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/>
    <xf numFmtId="14" fontId="0" fillId="12" borderId="0" xfId="0" applyNumberFormat="1" applyFill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24" xfId="0" applyBorder="1"/>
    <xf numFmtId="169" fontId="0" fillId="0" borderId="25" xfId="0" applyNumberFormat="1" applyBorder="1"/>
    <xf numFmtId="169" fontId="0" fillId="0" borderId="26" xfId="0" applyNumberFormat="1" applyBorder="1"/>
    <xf numFmtId="169" fontId="7" fillId="0" borderId="0" xfId="0" applyNumberFormat="1" applyFont="1"/>
    <xf numFmtId="169" fontId="7" fillId="0" borderId="26" xfId="0" applyNumberFormat="1" applyFont="1" applyBorder="1"/>
    <xf numFmtId="169" fontId="7" fillId="0" borderId="25" xfId="0" applyNumberFormat="1" applyFont="1" applyBorder="1"/>
    <xf numFmtId="169" fontId="0" fillId="0" borderId="27" xfId="0" applyNumberFormat="1" applyBorder="1"/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9" fontId="7" fillId="0" borderId="27" xfId="0" applyNumberFormat="1" applyFont="1" applyBorder="1"/>
    <xf numFmtId="49" fontId="10" fillId="0" borderId="0" xfId="0" applyNumberFormat="1" applyFont="1"/>
    <xf numFmtId="49" fontId="10" fillId="0" borderId="25" xfId="0" applyNumberFormat="1" applyFont="1" applyBorder="1"/>
    <xf numFmtId="49" fontId="10" fillId="0" borderId="26" xfId="0" applyNumberFormat="1" applyFont="1" applyBorder="1"/>
    <xf numFmtId="0" fontId="10" fillId="0" borderId="25" xfId="0" applyFont="1" applyBorder="1"/>
    <xf numFmtId="0" fontId="10" fillId="0" borderId="0" xfId="0" applyFont="1"/>
    <xf numFmtId="0" fontId="10" fillId="0" borderId="26" xfId="0" applyFont="1" applyBorder="1"/>
    <xf numFmtId="166" fontId="10" fillId="0" borderId="25" xfId="0" applyNumberFormat="1" applyFont="1" applyBorder="1"/>
    <xf numFmtId="166" fontId="10" fillId="0" borderId="0" xfId="0" applyNumberFormat="1" applyFont="1"/>
    <xf numFmtId="166" fontId="10" fillId="0" borderId="26" xfId="0" applyNumberFormat="1" applyFont="1" applyBorder="1"/>
    <xf numFmtId="166" fontId="7" fillId="0" borderId="25" xfId="0" applyNumberFormat="1" applyFont="1" applyBorder="1"/>
    <xf numFmtId="166" fontId="7" fillId="0" borderId="0" xfId="0" applyNumberFormat="1" applyFont="1"/>
    <xf numFmtId="2" fontId="18" fillId="12" borderId="0" xfId="0" applyNumberFormat="1" applyFont="1" applyFill="1"/>
    <xf numFmtId="2" fontId="18" fillId="12" borderId="19" xfId="0" applyNumberFormat="1" applyFont="1" applyFill="1" applyBorder="1"/>
    <xf numFmtId="2" fontId="0" fillId="12" borderId="0" xfId="0" applyNumberFormat="1" applyFill="1"/>
    <xf numFmtId="1" fontId="19" fillId="7" borderId="28" xfId="1" applyNumberFormat="1" applyFont="1" applyFill="1" applyBorder="1" applyAlignment="1">
      <alignment horizontal="center" vertical="center"/>
    </xf>
    <xf numFmtId="165" fontId="3" fillId="13" borderId="21" xfId="0" applyNumberFormat="1" applyFont="1" applyFill="1" applyBorder="1" applyAlignment="1">
      <alignment horizontal="center"/>
    </xf>
    <xf numFmtId="2" fontId="3" fillId="13" borderId="21" xfId="0" applyNumberFormat="1" applyFont="1" applyFill="1" applyBorder="1" applyAlignment="1">
      <alignment horizontal="center"/>
    </xf>
    <xf numFmtId="166" fontId="0" fillId="13" borderId="0" xfId="0" applyNumberFormat="1" applyFill="1" applyAlignment="1">
      <alignment horizontal="right"/>
    </xf>
    <xf numFmtId="166" fontId="0" fillId="13" borderId="19" xfId="0" applyNumberFormat="1" applyFill="1" applyBorder="1"/>
    <xf numFmtId="2" fontId="3" fillId="13" borderId="36" xfId="0" applyNumberFormat="1" applyFont="1" applyFill="1" applyBorder="1" applyAlignment="1">
      <alignment horizontal="center"/>
    </xf>
    <xf numFmtId="166" fontId="3" fillId="13" borderId="21" xfId="0" applyNumberFormat="1" applyFont="1" applyFill="1" applyBorder="1" applyAlignment="1">
      <alignment horizontal="right"/>
    </xf>
    <xf numFmtId="166" fontId="18" fillId="13" borderId="19" xfId="0" applyNumberFormat="1" applyFont="1" applyFill="1" applyBorder="1" applyAlignment="1">
      <alignment horizontal="right"/>
    </xf>
    <xf numFmtId="166" fontId="18" fillId="13" borderId="0" xfId="0" applyNumberFormat="1" applyFont="1" applyFill="1" applyAlignment="1">
      <alignment horizontal="right"/>
    </xf>
    <xf numFmtId="2" fontId="19" fillId="13" borderId="21" xfId="0" applyNumberFormat="1" applyFont="1" applyFill="1" applyBorder="1" applyAlignment="1">
      <alignment horizontal="center"/>
    </xf>
    <xf numFmtId="1" fontId="18" fillId="7" borderId="0" xfId="0" applyNumberFormat="1" applyFont="1" applyFill="1" applyAlignment="1">
      <alignment horizontal="center"/>
    </xf>
    <xf numFmtId="0" fontId="0" fillId="0" borderId="0" xfId="0" applyFont="1"/>
    <xf numFmtId="49" fontId="0" fillId="0" borderId="0" xfId="0" applyNumberFormat="1" applyAlignment="1"/>
    <xf numFmtId="0" fontId="0" fillId="0" borderId="24" xfId="0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 wrapText="1"/>
    </xf>
    <xf numFmtId="49" fontId="13" fillId="0" borderId="25" xfId="0" applyNumberFormat="1" applyFont="1" applyBorder="1" applyAlignment="1"/>
    <xf numFmtId="49" fontId="0" fillId="0" borderId="26" xfId="0" applyNumberFormat="1" applyBorder="1" applyAlignment="1"/>
    <xf numFmtId="0" fontId="13" fillId="0" borderId="25" xfId="0" applyNumberFormat="1" applyFont="1" applyBorder="1" applyAlignment="1"/>
    <xf numFmtId="0" fontId="0" fillId="0" borderId="26" xfId="0" applyNumberFormat="1" applyBorder="1" applyAlignment="1"/>
    <xf numFmtId="166" fontId="13" fillId="0" borderId="25" xfId="0" applyNumberFormat="1" applyFont="1" applyBorder="1" applyAlignment="1"/>
    <xf numFmtId="166" fontId="0" fillId="0" borderId="26" xfId="0" applyNumberFormat="1" applyBorder="1" applyAlignment="1"/>
    <xf numFmtId="49" fontId="0" fillId="0" borderId="25" xfId="0" applyNumberFormat="1" applyBorder="1" applyAlignment="1"/>
    <xf numFmtId="49" fontId="13" fillId="0" borderId="26" xfId="0" applyNumberFormat="1" applyFont="1" applyBorder="1" applyAlignment="1"/>
    <xf numFmtId="166" fontId="0" fillId="0" borderId="25" xfId="0" applyNumberFormat="1" applyBorder="1" applyAlignment="1"/>
    <xf numFmtId="166" fontId="13" fillId="0" borderId="26" xfId="0" applyNumberFormat="1" applyFont="1" applyBorder="1" applyAlignment="1"/>
    <xf numFmtId="0" fontId="7" fillId="0" borderId="25" xfId="0" applyNumberFormat="1" applyFont="1" applyBorder="1" applyAlignment="1"/>
    <xf numFmtId="0" fontId="14" fillId="0" borderId="26" xfId="0" applyNumberFormat="1" applyFont="1" applyBorder="1" applyAlignment="1"/>
    <xf numFmtId="49" fontId="0" fillId="0" borderId="24" xfId="0" applyNumberFormat="1" applyFont="1" applyBorder="1" applyAlignment="1">
      <alignment horizontal="center"/>
    </xf>
    <xf numFmtId="49" fontId="0" fillId="0" borderId="24" xfId="0" applyNumberFormat="1" applyBorder="1" applyAlignment="1"/>
    <xf numFmtId="166" fontId="0" fillId="0" borderId="24" xfId="0" applyNumberFormat="1" applyBorder="1" applyAlignment="1"/>
    <xf numFmtId="166" fontId="0" fillId="0" borderId="0" xfId="0" applyNumberFormat="1" applyAlignment="1"/>
    <xf numFmtId="0" fontId="0" fillId="0" borderId="25" xfId="0" applyNumberFormat="1" applyBorder="1" applyAlignment="1"/>
    <xf numFmtId="0" fontId="0" fillId="0" borderId="0" xfId="0" applyNumberFormat="1" applyAlignment="1"/>
    <xf numFmtId="166" fontId="7" fillId="0" borderId="26" xfId="0" applyNumberFormat="1" applyFont="1" applyBorder="1" applyAlignment="1"/>
    <xf numFmtId="49" fontId="0" fillId="0" borderId="27" xfId="0" applyNumberFormat="1" applyBorder="1" applyAlignment="1"/>
    <xf numFmtId="166" fontId="0" fillId="0" borderId="27" xfId="0" applyNumberFormat="1" applyBorder="1" applyAlignment="1"/>
    <xf numFmtId="166" fontId="7" fillId="0" borderId="27" xfId="0" applyNumberFormat="1" applyFont="1" applyBorder="1" applyAlignment="1"/>
    <xf numFmtId="49" fontId="0" fillId="0" borderId="29" xfId="0" applyNumberFormat="1" applyFont="1" applyBorder="1" applyAlignment="1">
      <alignment horizontal="center" vertical="center" wrapText="1"/>
    </xf>
    <xf numFmtId="166" fontId="0" fillId="0" borderId="30" xfId="0" applyNumberFormat="1" applyBorder="1" applyAlignment="1"/>
    <xf numFmtId="166" fontId="0" fillId="0" borderId="31" xfId="0" applyNumberFormat="1" applyBorder="1" applyAlignment="1"/>
    <xf numFmtId="166" fontId="0" fillId="0" borderId="32" xfId="0" applyNumberFormat="1" applyBorder="1" applyAlignment="1"/>
    <xf numFmtId="0" fontId="0" fillId="0" borderId="0" xfId="0" applyAlignment="1">
      <alignment vertical="top" wrapText="1"/>
    </xf>
    <xf numFmtId="0" fontId="19" fillId="14" borderId="34" xfId="0" applyFont="1" applyFill="1" applyBorder="1" applyAlignment="1">
      <alignment horizontal="right"/>
    </xf>
    <xf numFmtId="166" fontId="19" fillId="14" borderId="0" xfId="0" applyNumberFormat="1" applyFont="1" applyFill="1" applyAlignment="1">
      <alignment horizontal="right"/>
    </xf>
    <xf numFmtId="0" fontId="2" fillId="15" borderId="0" xfId="0" applyFont="1" applyFill="1" applyAlignment="1">
      <alignment horizontal="center"/>
    </xf>
    <xf numFmtId="0" fontId="3" fillId="14" borderId="21" xfId="0" applyFont="1" applyFill="1" applyBorder="1" applyAlignment="1">
      <alignment horizontal="center"/>
    </xf>
    <xf numFmtId="0" fontId="0" fillId="14" borderId="0" xfId="0" applyFill="1"/>
    <xf numFmtId="2" fontId="0" fillId="14" borderId="0" xfId="0" applyNumberFormat="1" applyFill="1"/>
    <xf numFmtId="2" fontId="3" fillId="14" borderId="21" xfId="0" applyNumberFormat="1" applyFont="1" applyFill="1" applyBorder="1" applyAlignment="1">
      <alignment horizontal="center"/>
    </xf>
    <xf numFmtId="2" fontId="3" fillId="10" borderId="21" xfId="0" applyNumberFormat="1" applyFont="1" applyFill="1" applyBorder="1" applyAlignment="1">
      <alignment horizontal="center" vertical="center"/>
    </xf>
    <xf numFmtId="166" fontId="3" fillId="14" borderId="21" xfId="0" applyNumberFormat="1" applyFont="1" applyFill="1" applyBorder="1" applyAlignment="1">
      <alignment horizontal="center"/>
    </xf>
    <xf numFmtId="1" fontId="3" fillId="14" borderId="21" xfId="0" applyNumberFormat="1" applyFont="1" applyFill="1" applyBorder="1" applyAlignment="1">
      <alignment horizontal="center"/>
    </xf>
    <xf numFmtId="0" fontId="3" fillId="14" borderId="21" xfId="0" applyFont="1" applyFill="1" applyBorder="1" applyAlignment="1">
      <alignment horizontal="center" vertical="center"/>
    </xf>
    <xf numFmtId="1" fontId="0" fillId="14" borderId="0" xfId="0" applyNumberFormat="1" applyFill="1"/>
    <xf numFmtId="166" fontId="22" fillId="14" borderId="0" xfId="0" applyNumberFormat="1" applyFont="1" applyFill="1" applyAlignment="1">
      <alignment horizontal="right"/>
    </xf>
  </cellXfs>
  <cellStyles count="7">
    <cellStyle name="Komma" xfId="5" xr:uid="{12A889DF-049F-4553-976D-77A542F5D500}"/>
    <cellStyle name="Normal" xfId="0" builtinId="0"/>
    <cellStyle name="Normal 2" xfId="1" xr:uid="{3938C79B-52CD-4C80-9F54-BBCBE9093F05}"/>
    <cellStyle name="Normal 2 3 2" xfId="4" xr:uid="{AA3B29E3-4609-4FBA-8894-EA0FB73A712F}"/>
    <cellStyle name="Normal 3" xfId="3" xr:uid="{7326A20B-EDCB-4A61-8B2E-E47DBC1070F4}"/>
    <cellStyle name="Normal 5" xfId="6" xr:uid="{8237316E-46A2-4042-B193-EB88FA7A0495}"/>
    <cellStyle name="Normal_EXCEL FUNCTIONS 3" xfId="2" xr:uid="{9FD45A49-F694-4261-8EDE-610D1565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Sheet1!$S$180</c:f>
              <c:strCache>
                <c:ptCount val="1"/>
                <c:pt idx="0">
                  <c:v>PFOS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Sheet1!$S$226:$S$273</c:f>
              <c:numCache>
                <c:formatCode>0</c:formatCode>
                <c:ptCount val="48"/>
                <c:pt idx="0" formatCode="0.00">
                  <c:v>0.22268589375690703</c:v>
                </c:pt>
                <c:pt idx="1">
                  <c:v>0</c:v>
                </c:pt>
                <c:pt idx="2" formatCode="0.00">
                  <c:v>0.34299229691397082</c:v>
                </c:pt>
                <c:pt idx="3" formatCode="0.00">
                  <c:v>4.7984418626952421E-2</c:v>
                </c:pt>
                <c:pt idx="4" formatCode="0.00">
                  <c:v>0.35150478618917075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0.20420636429767489</c:v>
                </c:pt>
                <c:pt idx="9" formatCode="0.00">
                  <c:v>9.0684424360076704E-2</c:v>
                </c:pt>
                <c:pt idx="10" formatCode="0.00">
                  <c:v>0.23858735381419705</c:v>
                </c:pt>
                <c:pt idx="11" formatCode="0.00">
                  <c:v>0.28704473904203071</c:v>
                </c:pt>
                <c:pt idx="12">
                  <c:v>0</c:v>
                </c:pt>
                <c:pt idx="13" formatCode="0.00">
                  <c:v>0.23</c:v>
                </c:pt>
                <c:pt idx="14" formatCode="0.00">
                  <c:v>0.46078827279393769</c:v>
                </c:pt>
                <c:pt idx="15" formatCode="0.00">
                  <c:v>0.20364671612625271</c:v>
                </c:pt>
                <c:pt idx="16" formatCode="0.00">
                  <c:v>0.53603231689390263</c:v>
                </c:pt>
                <c:pt idx="17" formatCode="0.00">
                  <c:v>0.66676874901700978</c:v>
                </c:pt>
                <c:pt idx="18" formatCode="0.00">
                  <c:v>0.55557480201542953</c:v>
                </c:pt>
                <c:pt idx="19" formatCode="0.00">
                  <c:v>0.62685164870465171</c:v>
                </c:pt>
                <c:pt idx="20" formatCode="0.00">
                  <c:v>0.49189555019527043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5.3999999999999999E-2</c:v>
                </c:pt>
                <c:pt idx="27" formatCode="0.00">
                  <c:v>0.18027002805919179</c:v>
                </c:pt>
                <c:pt idx="28" formatCode="0.00">
                  <c:v>0.48422628070911466</c:v>
                </c:pt>
                <c:pt idx="29" formatCode="0.00">
                  <c:v>0.36079159928761834</c:v>
                </c:pt>
                <c:pt idx="30" formatCode="0.00">
                  <c:v>0.45979342113632538</c:v>
                </c:pt>
                <c:pt idx="31" formatCode="0.00">
                  <c:v>0.2710929722976298</c:v>
                </c:pt>
                <c:pt idx="32" formatCode="0.00">
                  <c:v>0.35364031638200916</c:v>
                </c:pt>
                <c:pt idx="33" formatCode="0.00">
                  <c:v>0.31875832438859858</c:v>
                </c:pt>
                <c:pt idx="34" formatCode="0.00">
                  <c:v>0.28089281194527305</c:v>
                </c:pt>
                <c:pt idx="35" formatCode="0.00">
                  <c:v>0.73292747940468761</c:v>
                </c:pt>
                <c:pt idx="36" formatCode="0.00">
                  <c:v>0.3347789020270856</c:v>
                </c:pt>
                <c:pt idx="37" formatCode="0.00">
                  <c:v>0.24542061988469799</c:v>
                </c:pt>
                <c:pt idx="38" formatCode="0.00">
                  <c:v>0.31591679571702003</c:v>
                </c:pt>
                <c:pt idx="39" formatCode="0.00">
                  <c:v>3.6568765366970485E-2</c:v>
                </c:pt>
                <c:pt idx="40" formatCode="0.00">
                  <c:v>0.24939314522752046</c:v>
                </c:pt>
                <c:pt idx="41" formatCode="0.00">
                  <c:v>0.36864796376870174</c:v>
                </c:pt>
                <c:pt idx="42" formatCode="0.00">
                  <c:v>0.23658853040506231</c:v>
                </c:pt>
                <c:pt idx="43" formatCode="0.00">
                  <c:v>0.20314535065370287</c:v>
                </c:pt>
                <c:pt idx="44" formatCode="0.0">
                  <c:v>1.2353740179945203</c:v>
                </c:pt>
                <c:pt idx="45" formatCode="0.0">
                  <c:v>1.6830041033879404</c:v>
                </c:pt>
                <c:pt idx="46" formatCode="0.00">
                  <c:v>0.39524141268949359</c:v>
                </c:pt>
                <c:pt idx="47" formatCode="0.00">
                  <c:v>0.64042228113316402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1E8-9CBC-9250AF2B4A6B}"/>
            </c:ext>
          </c:extLst>
        </c:ser>
        <c:ser>
          <c:idx val="1"/>
          <c:order val="1"/>
          <c:tx>
            <c:strRef>
              <c:f>Sheet1!$T$180</c:f>
              <c:strCache>
                <c:ptCount val="1"/>
                <c:pt idx="0">
                  <c:v>PFDcS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Sheet1!$T$226:$T$273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8-41E8-9CBC-9250AF2B4A6B}"/>
            </c:ext>
          </c:extLst>
        </c:ser>
        <c:ser>
          <c:idx val="2"/>
          <c:order val="2"/>
          <c:tx>
            <c:strRef>
              <c:f>Sheet1!$U$180</c:f>
              <c:strCache>
                <c:ptCount val="1"/>
                <c:pt idx="0">
                  <c:v>PFHxA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Sheet1!$U$226:$U$273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">
                  <c:v>0.12595850766767897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7.3999999999999996E-2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">
                  <c:v>0.12556427385891392</c:v>
                </c:pt>
                <c:pt idx="42">
                  <c:v>0</c:v>
                </c:pt>
                <c:pt idx="43">
                  <c:v>0</c:v>
                </c:pt>
                <c:pt idx="44" formatCode="0.00">
                  <c:v>6.39429041959408E-2</c:v>
                </c:pt>
                <c:pt idx="45" formatCode="0.00">
                  <c:v>0.12840363228849722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8-41E8-9CBC-9250AF2B4A6B}"/>
            </c:ext>
          </c:extLst>
        </c:ser>
        <c:ser>
          <c:idx val="3"/>
          <c:order val="3"/>
          <c:tx>
            <c:strRef>
              <c:f>Sheet1!$V$180</c:f>
              <c:strCache>
                <c:ptCount val="1"/>
                <c:pt idx="0">
                  <c:v>PFHpA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Sheet1!$V$226:$V$273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">
                  <c:v>0.10558579683007303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6.4000000000000001E-2</c:v>
                </c:pt>
                <c:pt idx="27" formatCode="0.00">
                  <c:v>6.8465933153620637E-2</c:v>
                </c:pt>
                <c:pt idx="28" formatCode="0.00">
                  <c:v>0.10799453414882072</c:v>
                </c:pt>
                <c:pt idx="29" formatCode="0.00">
                  <c:v>5.8094697954994903E-2</c:v>
                </c:pt>
                <c:pt idx="30" formatCode="0.00">
                  <c:v>0.10659808980942601</c:v>
                </c:pt>
                <c:pt idx="31" formatCode="0.00">
                  <c:v>6.9935904180268377E-2</c:v>
                </c:pt>
                <c:pt idx="32" formatCode="0.00">
                  <c:v>7.083669789292954E-2</c:v>
                </c:pt>
                <c:pt idx="33" formatCode="0.00">
                  <c:v>0.11214393357478689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">
                  <c:v>0.16520970133820556</c:v>
                </c:pt>
                <c:pt idx="39">
                  <c:v>0</c:v>
                </c:pt>
                <c:pt idx="40" formatCode="0.00">
                  <c:v>6.3248790677702491E-2</c:v>
                </c:pt>
                <c:pt idx="41" formatCode="0.00">
                  <c:v>0.16186975130084286</c:v>
                </c:pt>
                <c:pt idx="42" formatCode="0.00">
                  <c:v>9.0744329733394899E-2</c:v>
                </c:pt>
                <c:pt idx="43" formatCode="0.00">
                  <c:v>7.1335336297871588E-2</c:v>
                </c:pt>
                <c:pt idx="44" formatCode="0.00">
                  <c:v>6.14325405267412E-2</c:v>
                </c:pt>
                <c:pt idx="45" formatCode="0.00">
                  <c:v>0.1626350077219624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1E8-9CBC-9250AF2B4A6B}"/>
            </c:ext>
          </c:extLst>
        </c:ser>
        <c:ser>
          <c:idx val="4"/>
          <c:order val="4"/>
          <c:tx>
            <c:strRef>
              <c:f>Sheet1!$W$180</c:f>
              <c:strCache>
                <c:ptCount val="1"/>
                <c:pt idx="0">
                  <c:v>PFOA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Sheet1!$W$226:$W$273</c:f>
              <c:numCache>
                <c:formatCode>0.00</c:formatCode>
                <c:ptCount val="48"/>
                <c:pt idx="0">
                  <c:v>0.19550672733256355</c:v>
                </c:pt>
                <c:pt idx="1">
                  <c:v>0.12486474049188434</c:v>
                </c:pt>
                <c:pt idx="2">
                  <c:v>0.3254392201959137</c:v>
                </c:pt>
                <c:pt idx="3">
                  <c:v>0.10322855239655727</c:v>
                </c:pt>
                <c:pt idx="4">
                  <c:v>0.43351554212586396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0.27970107563234675</c:v>
                </c:pt>
                <c:pt idx="9">
                  <c:v>0.15854495256337475</c:v>
                </c:pt>
                <c:pt idx="10">
                  <c:v>0.291542463273746</c:v>
                </c:pt>
                <c:pt idx="11">
                  <c:v>0.46081922253381996</c:v>
                </c:pt>
                <c:pt idx="12" formatCode="0.000">
                  <c:v>8.5000000000000006E-2</c:v>
                </c:pt>
                <c:pt idx="13" formatCode="0.000">
                  <c:v>0.36</c:v>
                </c:pt>
                <c:pt idx="14">
                  <c:v>0.61214116698217247</c:v>
                </c:pt>
                <c:pt idx="15">
                  <c:v>0.29872600779134317</c:v>
                </c:pt>
                <c:pt idx="16">
                  <c:v>0.76805617292143569</c:v>
                </c:pt>
                <c:pt idx="17">
                  <c:v>0.28058020915103066</c:v>
                </c:pt>
                <c:pt idx="18">
                  <c:v>0.21087836858478345</c:v>
                </c:pt>
                <c:pt idx="19">
                  <c:v>0.26167686485607561</c:v>
                </c:pt>
                <c:pt idx="20">
                  <c:v>0.21780664797122987</c:v>
                </c:pt>
                <c:pt idx="21" formatCode="General">
                  <c:v>0.3</c:v>
                </c:pt>
                <c:pt idx="22" formatCode="0">
                  <c:v>0</c:v>
                </c:pt>
                <c:pt idx="23">
                  <c:v>0.01</c:v>
                </c:pt>
                <c:pt idx="24" formatCode="General">
                  <c:v>0.31</c:v>
                </c:pt>
                <c:pt idx="25" formatCode="0">
                  <c:v>0</c:v>
                </c:pt>
                <c:pt idx="26" formatCode="General">
                  <c:v>0.42</c:v>
                </c:pt>
                <c:pt idx="27">
                  <c:v>0.34663321723259949</c:v>
                </c:pt>
                <c:pt idx="28">
                  <c:v>0.47212360740792686</c:v>
                </c:pt>
                <c:pt idx="29">
                  <c:v>0.37668283977339023</c:v>
                </c:pt>
                <c:pt idx="30">
                  <c:v>0.45783502725359165</c:v>
                </c:pt>
                <c:pt idx="31">
                  <c:v>0.41382578356720823</c:v>
                </c:pt>
                <c:pt idx="32">
                  <c:v>0.56089454177272535</c:v>
                </c:pt>
                <c:pt idx="33">
                  <c:v>0.45544445070836626</c:v>
                </c:pt>
                <c:pt idx="34">
                  <c:v>5.7954899654687198E-2</c:v>
                </c:pt>
                <c:pt idx="35">
                  <c:v>7.4252606663895201E-2</c:v>
                </c:pt>
                <c:pt idx="36">
                  <c:v>9.6281599195187598E-2</c:v>
                </c:pt>
                <c:pt idx="37" formatCode="0.000">
                  <c:v>5.3037522702604006E-2</c:v>
                </c:pt>
                <c:pt idx="38">
                  <c:v>0.48624822331883399</c:v>
                </c:pt>
                <c:pt idx="39">
                  <c:v>7.9045326846006125E-2</c:v>
                </c:pt>
                <c:pt idx="40">
                  <c:v>0.17505013231292918</c:v>
                </c:pt>
                <c:pt idx="41">
                  <c:v>0.57127309944168991</c:v>
                </c:pt>
                <c:pt idx="42">
                  <c:v>0.34728617277316615</c:v>
                </c:pt>
                <c:pt idx="43">
                  <c:v>0.21224109444833675</c:v>
                </c:pt>
                <c:pt idx="44">
                  <c:v>0.53264612579765602</c:v>
                </c:pt>
                <c:pt idx="45">
                  <c:v>0.81777019016766395</c:v>
                </c:pt>
                <c:pt idx="46">
                  <c:v>0.19313744296081761</c:v>
                </c:pt>
                <c:pt idx="47">
                  <c:v>0.17134183313668042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1E8-9CBC-9250AF2B4A6B}"/>
            </c:ext>
          </c:extLst>
        </c:ser>
        <c:ser>
          <c:idx val="5"/>
          <c:order val="5"/>
          <c:tx>
            <c:strRef>
              <c:f>Sheet1!$X$180</c:f>
              <c:strCache>
                <c:ptCount val="1"/>
                <c:pt idx="0">
                  <c:v>PFNA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Sheet1!$X$226:$X$273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 formatCode="0.00">
                  <c:v>0.18220036826691099</c:v>
                </c:pt>
                <c:pt idx="3">
                  <c:v>0</c:v>
                </c:pt>
                <c:pt idx="4" formatCode="0.000">
                  <c:v>0.31915736302381176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0.13890644234792487</c:v>
                </c:pt>
                <c:pt idx="9" formatCode="0.00">
                  <c:v>0.10132501462174491</c:v>
                </c:pt>
                <c:pt idx="10" formatCode="0.00">
                  <c:v>0.12385279743705002</c:v>
                </c:pt>
                <c:pt idx="11" formatCode="0.00">
                  <c:v>0.18339888473228252</c:v>
                </c:pt>
                <c:pt idx="12" formatCode="0.000">
                  <c:v>0.03</c:v>
                </c:pt>
                <c:pt idx="13" formatCode="0.000">
                  <c:v>0.21</c:v>
                </c:pt>
                <c:pt idx="14" formatCode="0.00">
                  <c:v>0.41601415879270842</c:v>
                </c:pt>
                <c:pt idx="15" formatCode="0.00">
                  <c:v>0.26545404810946882</c:v>
                </c:pt>
                <c:pt idx="16" formatCode="0.00">
                  <c:v>0.38033285507154158</c:v>
                </c:pt>
                <c:pt idx="17" formatCode="0.00">
                  <c:v>0.28665586683267774</c:v>
                </c:pt>
                <c:pt idx="18" formatCode="0.00">
                  <c:v>0.2182593520162342</c:v>
                </c:pt>
                <c:pt idx="19" formatCode="0.00">
                  <c:v>0.24531294292319172</c:v>
                </c:pt>
                <c:pt idx="20" formatCode="0.00">
                  <c:v>0.15519306244979322</c:v>
                </c:pt>
                <c:pt idx="21" formatCode="General">
                  <c:v>9.6000000000000002E-2</c:v>
                </c:pt>
                <c:pt idx="22">
                  <c:v>0</c:v>
                </c:pt>
                <c:pt idx="23" formatCode="0.00">
                  <c:v>0</c:v>
                </c:pt>
                <c:pt idx="24" formatCode="General">
                  <c:v>0.44</c:v>
                </c:pt>
                <c:pt idx="25">
                  <c:v>0</c:v>
                </c:pt>
                <c:pt idx="26" formatCode="General">
                  <c:v>0.12</c:v>
                </c:pt>
                <c:pt idx="27" formatCode="0.00">
                  <c:v>0.22080703110421793</c:v>
                </c:pt>
                <c:pt idx="28" formatCode="0.00">
                  <c:v>0.35610119259579209</c:v>
                </c:pt>
                <c:pt idx="29" formatCode="0.00">
                  <c:v>0.207825910545023</c:v>
                </c:pt>
                <c:pt idx="30" formatCode="0.00">
                  <c:v>0.34436853308665177</c:v>
                </c:pt>
                <c:pt idx="31" formatCode="0.00">
                  <c:v>0.19256083849608008</c:v>
                </c:pt>
                <c:pt idx="32" formatCode="0.00">
                  <c:v>0.24429773034440966</c:v>
                </c:pt>
                <c:pt idx="33" formatCode="0.00">
                  <c:v>0.3676796836566863</c:v>
                </c:pt>
                <c:pt idx="34" formatCode="0.00">
                  <c:v>5.7028041731021197E-2</c:v>
                </c:pt>
                <c:pt idx="35" formatCode="0.00">
                  <c:v>0.1199115663148352</c:v>
                </c:pt>
                <c:pt idx="36" formatCode="0.00">
                  <c:v>9.0727036006782003E-2</c:v>
                </c:pt>
                <c:pt idx="37">
                  <c:v>0</c:v>
                </c:pt>
                <c:pt idx="38" formatCode="0.00">
                  <c:v>0.42112346572579779</c:v>
                </c:pt>
                <c:pt idx="39" formatCode="0.00">
                  <c:v>0</c:v>
                </c:pt>
                <c:pt idx="40" formatCode="0.00">
                  <c:v>9.1228083450832595E-2</c:v>
                </c:pt>
                <c:pt idx="41" formatCode="0.00">
                  <c:v>0.27838913405789795</c:v>
                </c:pt>
                <c:pt idx="42" formatCode="0.00">
                  <c:v>0.18729944624338321</c:v>
                </c:pt>
                <c:pt idx="43" formatCode="0.00">
                  <c:v>0.16837008060492054</c:v>
                </c:pt>
                <c:pt idx="44" formatCode="0.00">
                  <c:v>0.49690977024362404</c:v>
                </c:pt>
                <c:pt idx="45" formatCode="0.00">
                  <c:v>0.79444540636037597</c:v>
                </c:pt>
                <c:pt idx="46" formatCode="0.00">
                  <c:v>0.20269166029570643</c:v>
                </c:pt>
                <c:pt idx="47" formatCode="0.00">
                  <c:v>5.0550582450053207E-2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8-41E8-9CBC-9250AF2B4A6B}"/>
            </c:ext>
          </c:extLst>
        </c:ser>
        <c:ser>
          <c:idx val="6"/>
          <c:order val="6"/>
          <c:tx>
            <c:strRef>
              <c:f>Sheet1!$Y$180</c:f>
              <c:strCache>
                <c:ptCount val="1"/>
                <c:pt idx="0">
                  <c:v>PFDcA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Sheet1!$Y$226:$Y$273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">
                  <c:v>1.4999999999999999E-2</c:v>
                </c:pt>
                <c:pt idx="13" formatCode="0.000">
                  <c:v>0</c:v>
                </c:pt>
                <c:pt idx="14" formatCode="0.00">
                  <c:v>0.10302011440904754</c:v>
                </c:pt>
                <c:pt idx="15">
                  <c:v>0</c:v>
                </c:pt>
                <c:pt idx="16" formatCode="0.00">
                  <c:v>0.12424093917655049</c:v>
                </c:pt>
                <c:pt idx="17" formatCode="0.00">
                  <c:v>0.16593255993376849</c:v>
                </c:pt>
                <c:pt idx="18" formatCode="0.00">
                  <c:v>0.14948490960374899</c:v>
                </c:pt>
                <c:pt idx="19" formatCode="0.00">
                  <c:v>0.14239188527096189</c:v>
                </c:pt>
                <c:pt idx="20" formatCode="0.00">
                  <c:v>9.1973836824887301E-2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0.09</c:v>
                </c:pt>
                <c:pt idx="25">
                  <c:v>0</c:v>
                </c:pt>
                <c:pt idx="26">
                  <c:v>0</c:v>
                </c:pt>
                <c:pt idx="27" formatCode="0.00">
                  <c:v>5.639477781989316E-2</c:v>
                </c:pt>
                <c:pt idx="28" formatCode="0.00">
                  <c:v>0.1073366655812751</c:v>
                </c:pt>
                <c:pt idx="29" formatCode="0.00">
                  <c:v>6.1287985113705604E-2</c:v>
                </c:pt>
                <c:pt idx="30" formatCode="0.00">
                  <c:v>8.4918073859067619E-2</c:v>
                </c:pt>
                <c:pt idx="31" formatCode="0.00">
                  <c:v>5.5205503177001417E-2</c:v>
                </c:pt>
                <c:pt idx="32">
                  <c:v>0</c:v>
                </c:pt>
                <c:pt idx="33" formatCode="0.00">
                  <c:v>0.10161090838851841</c:v>
                </c:pt>
                <c:pt idx="34">
                  <c:v>0</c:v>
                </c:pt>
                <c:pt idx="35" formatCode="0.00">
                  <c:v>0.14145363947975201</c:v>
                </c:pt>
                <c:pt idx="36" formatCode="0.00">
                  <c:v>6.0595771240022002E-2</c:v>
                </c:pt>
                <c:pt idx="37">
                  <c:v>0</c:v>
                </c:pt>
                <c:pt idx="38" formatCode="0.00">
                  <c:v>9.9219199734384367E-2</c:v>
                </c:pt>
                <c:pt idx="39">
                  <c:v>0</c:v>
                </c:pt>
                <c:pt idx="40" formatCode="0.00">
                  <c:v>8.5044308301704244E-2</c:v>
                </c:pt>
                <c:pt idx="41" formatCode="0.00">
                  <c:v>8.0772347858972776E-2</c:v>
                </c:pt>
                <c:pt idx="42">
                  <c:v>0</c:v>
                </c:pt>
                <c:pt idx="43">
                  <c:v>0</c:v>
                </c:pt>
                <c:pt idx="44" formatCode="0.00">
                  <c:v>0.2538549204435292</c:v>
                </c:pt>
                <c:pt idx="45" formatCode="0.00">
                  <c:v>0.37655541465669118</c:v>
                </c:pt>
                <c:pt idx="46" formatCode="0.00">
                  <c:v>8.4978411128866005E-2</c:v>
                </c:pt>
                <c:pt idx="47" formatCode="0.00">
                  <c:v>0.1159026905499668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8-41E8-9CBC-9250AF2B4A6B}"/>
            </c:ext>
          </c:extLst>
        </c:ser>
        <c:ser>
          <c:idx val="7"/>
          <c:order val="7"/>
          <c:tx>
            <c:strRef>
              <c:f>Sheet1!$Z$180</c:f>
              <c:strCache>
                <c:ptCount val="1"/>
                <c:pt idx="0">
                  <c:v>PFUnA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Sheet1!$Z$226:$Z$273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0.19473184638739441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">
                  <c:v>0.18694946789525421</c:v>
                </c:pt>
                <c:pt idx="15">
                  <c:v>0</c:v>
                </c:pt>
                <c:pt idx="16" formatCode="0.00">
                  <c:v>0.23868193144912644</c:v>
                </c:pt>
                <c:pt idx="17" formatCode="0.00">
                  <c:v>0.27018215576344867</c:v>
                </c:pt>
                <c:pt idx="18" formatCode="0.00">
                  <c:v>0.19990211330746105</c:v>
                </c:pt>
                <c:pt idx="19" formatCode="0.00">
                  <c:v>0.30522168679592571</c:v>
                </c:pt>
                <c:pt idx="20" formatCode="0.00">
                  <c:v>0.12234590280194704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0.15</c:v>
                </c:pt>
                <c:pt idx="25">
                  <c:v>0</c:v>
                </c:pt>
                <c:pt idx="26">
                  <c:v>0</c:v>
                </c:pt>
                <c:pt idx="27" formatCode="0.00">
                  <c:v>0.1069534399121143</c:v>
                </c:pt>
                <c:pt idx="28" formatCode="0.00">
                  <c:v>0.17275357831125773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General">
                  <c:v>5.6099510989869282E-2</c:v>
                </c:pt>
                <c:pt idx="33">
                  <c:v>0</c:v>
                </c:pt>
                <c:pt idx="34" formatCode="0.00">
                  <c:v>7.8321131322741197E-2</c:v>
                </c:pt>
                <c:pt idx="35" formatCode="0.00">
                  <c:v>0.22631154137069717</c:v>
                </c:pt>
                <c:pt idx="36" formatCode="0.00">
                  <c:v>7.2233981764997596E-2</c:v>
                </c:pt>
                <c:pt idx="37" formatCode="0.00">
                  <c:v>7.3533290222105863E-2</c:v>
                </c:pt>
                <c:pt idx="38" formatCode="0.00">
                  <c:v>0.17269375505141507</c:v>
                </c:pt>
                <c:pt idx="39" formatCode="0.00">
                  <c:v>7.6279374890185159E-2</c:v>
                </c:pt>
                <c:pt idx="40" formatCode="0.00">
                  <c:v>0.20969351041032855</c:v>
                </c:pt>
                <c:pt idx="41" formatCode="0.00">
                  <c:v>0.1584493114421556</c:v>
                </c:pt>
                <c:pt idx="42" formatCode="0.00">
                  <c:v>0.12023251659993246</c:v>
                </c:pt>
                <c:pt idx="43" formatCode="0.00">
                  <c:v>0.10114544882317517</c:v>
                </c:pt>
                <c:pt idx="44" formatCode="0.00">
                  <c:v>0.35396640379024641</c:v>
                </c:pt>
                <c:pt idx="45" formatCode="0.00">
                  <c:v>0.43659466079067599</c:v>
                </c:pt>
                <c:pt idx="46" formatCode="0.00">
                  <c:v>0.15558606965695401</c:v>
                </c:pt>
                <c:pt idx="47" formatCode="0.00">
                  <c:v>0.66892481332919995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8-41E8-9CBC-9250AF2B4A6B}"/>
            </c:ext>
          </c:extLst>
        </c:ser>
        <c:ser>
          <c:idx val="8"/>
          <c:order val="8"/>
          <c:tx>
            <c:strRef>
              <c:f>Sheet1!$AA$180</c:f>
              <c:strCache>
                <c:ptCount val="1"/>
                <c:pt idx="0">
                  <c:v>PFDoA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Sheet1!$AA$226:$AA$273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">
                  <c:v>0.292695703217702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8-41E8-9CBC-9250AF2B4A6B}"/>
            </c:ext>
          </c:extLst>
        </c:ser>
        <c:ser>
          <c:idx val="9"/>
          <c:order val="9"/>
          <c:tx>
            <c:strRef>
              <c:f>Sheet1!$AB$180</c:f>
              <c:strCache>
                <c:ptCount val="1"/>
                <c:pt idx="0">
                  <c:v>PFTriA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Sheet1!$AB$226:$AB$273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">
                  <c:v>0.38490007550761762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B8-41E8-9CBC-9250AF2B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858720"/>
        <c:axId val="2023860688"/>
      </c:barChart>
      <c:catAx>
        <c:axId val="20238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3860688"/>
        <c:crosses val="autoZero"/>
        <c:auto val="1"/>
        <c:lblAlgn val="ctr"/>
        <c:lblOffset val="100"/>
        <c:tickLblSkip val="1"/>
        <c:noMultiLvlLbl val="0"/>
      </c:catAx>
      <c:valAx>
        <c:axId val="2023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38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Studentized deleted residuals(Sum 10 PFAS) - Threshold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F09-41B6-81DB-33A0D11C3E6C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09-41B6-81DB-33A0D11C3E6C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F09-41B6-81DB-33A0D11C3E6C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09-41B6-81DB-33A0D11C3E6C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F09-41B6-81DB-33A0D11C3E6C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09-41B6-81DB-33A0D11C3E6C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F09-41B6-81DB-33A0D11C3E6C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09-41B6-81DB-33A0D11C3E6C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F09-41B6-81DB-33A0D11C3E6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09-41B6-81DB-33A0D11C3E6C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F09-41B6-81DB-33A0D11C3E6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F09-41B6-81DB-33A0D11C3E6C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F09-41B6-81DB-33A0D11C3E6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F09-41B6-81DB-33A0D11C3E6C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F09-41B6-81DB-33A0D11C3E6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F09-41B6-81DB-33A0D11C3E6C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F09-41B6-81DB-33A0D11C3E6C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F09-41B6-81DB-33A0D11C3E6C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F09-41B6-81DB-33A0D11C3E6C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F09-41B6-81DB-33A0D11C3E6C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F09-41B6-81DB-33A0D11C3E6C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F09-41B6-81DB-33A0D11C3E6C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F09-41B6-81DB-33A0D11C3E6C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F09-41B6-81DB-33A0D11C3E6C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F09-41B6-81DB-33A0D11C3E6C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F09-41B6-81DB-33A0D11C3E6C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F09-41B6-81DB-33A0D11C3E6C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F09-41B6-81DB-33A0D11C3E6C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9F09-41B6-81DB-33A0D11C3E6C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F09-41B6-81DB-33A0D11C3E6C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F09-41B6-81DB-33A0D11C3E6C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F09-41B6-81DB-33A0D11C3E6C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9F09-41B6-81DB-33A0D11C3E6C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F09-41B6-81DB-33A0D11C3E6C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9F09-41B6-81DB-33A0D11C3E6C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F09-41B6-81DB-33A0D11C3E6C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F09-41B6-81DB-33A0D11C3E6C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F09-41B6-81DB-33A0D11C3E6C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F09-41B6-81DB-33A0D11C3E6C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F09-41B6-81DB-33A0D11C3E6C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F09-41B6-81DB-33A0D11C3E6C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F09-41B6-81DB-33A0D11C3E6C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F09-41B6-81DB-33A0D11C3E6C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F09-41B6-81DB-33A0D11C3E6C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F09-41B6-81DB-33A0D11C3E6C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F09-41B6-81DB-33A0D11C3E6C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F09-41B6-81DB-33A0D11C3E6C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F09-41B6-81DB-33A0D11C3E6C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F09-41B6-81DB-33A0D11C3E6C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F09-41B6-81DB-33A0D11C3E6C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F09-41B6-81DB-33A0D11C3E6C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F09-41B6-81DB-33A0D11C3E6C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F09-41B6-81DB-33A0D11C3E6C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F09-41B6-81DB-33A0D11C3E6C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F09-41B6-81DB-33A0D11C3E6C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F09-41B6-81DB-33A0D11C3E6C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F09-41B6-81DB-33A0D11C3E6C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F09-41B6-81DB-33A0D11C3E6C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F09-41B6-81DB-33A0D11C3E6C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F09-41B6-81DB-33A0D11C3E6C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F09-41B6-81DB-33A0D11C3E6C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F09-41B6-81DB-33A0D11C3E6C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F09-41B6-81DB-33A0D11C3E6C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F09-41B6-81DB-33A0D11C3E6C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F09-41B6-81DB-33A0D11C3E6C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F09-41B6-81DB-33A0D11C3E6C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F09-41B6-81DB-33A0D11C3E6C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F09-41B6-81DB-33A0D11C3E6C}"/>
              </c:ext>
            </c:extLst>
          </c:dPt>
          <c:dPt>
            <c:idx val="6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F09-41B6-81DB-33A0D11C3E6C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F09-41B6-81DB-33A0D11C3E6C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F09-41B6-81DB-33A0D11C3E6C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F09-41B6-81DB-33A0D11C3E6C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F09-41B6-81DB-33A0D11C3E6C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F09-41B6-81DB-33A0D11C3E6C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F09-41B6-81DB-33A0D11C3E6C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F09-41B6-81DB-33A0D11C3E6C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F09-41B6-81DB-33A0D11C3E6C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F09-41B6-81DB-33A0D11C3E6C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F09-41B6-81DB-33A0D11C3E6C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F09-41B6-81DB-33A0D11C3E6C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F09-41B6-81DB-33A0D11C3E6C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F09-41B6-81DB-33A0D11C3E6C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F09-41B6-81DB-33A0D11C3E6C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F09-41B6-81DB-33A0D11C3E6C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F09-41B6-81DB-33A0D11C3E6C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F09-41B6-81DB-33A0D11C3E6C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F09-41B6-81DB-33A0D11C3E6C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F09-41B6-81DB-33A0D11C3E6C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F09-41B6-81DB-33A0D11C3E6C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F09-41B6-81DB-33A0D11C3E6C}"/>
              </c:ext>
            </c:extLst>
          </c:dPt>
          <c:dPt>
            <c:idx val="9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F09-41B6-81DB-33A0D11C3E6C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F09-41B6-81DB-33A0D11C3E6C}"/>
              </c:ext>
            </c:extLst>
          </c:dPt>
          <c:dPt>
            <c:idx val="9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F09-41B6-81DB-33A0D11C3E6C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F09-41B6-81DB-33A0D11C3E6C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F09-41B6-81DB-33A0D11C3E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9-41B6-81DB-33A0D11C3E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09-41B6-81DB-33A0D11C3E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09-41B6-81DB-33A0D11C3E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09-41B6-81DB-33A0D11C3E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09-41B6-81DB-33A0D11C3E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09-41B6-81DB-33A0D11C3E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09-41B6-81DB-33A0D11C3E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09-41B6-81DB-33A0D11C3E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09-41B6-81DB-33A0D11C3E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09-41B6-81DB-33A0D11C3E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09-41B6-81DB-33A0D11C3E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09-41B6-81DB-33A0D11C3E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09-41B6-81DB-33A0D11C3E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09-41B6-81DB-33A0D11C3E6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09-41B6-81DB-33A0D11C3E6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09-41B6-81DB-33A0D11C3E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09-41B6-81DB-33A0D11C3E6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Obs18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09-41B6-81DB-33A0D11C3E6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09-41B6-81DB-33A0D11C3E6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09-41B6-81DB-33A0D11C3E6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09-41B6-81DB-33A0D11C3E6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09-41B6-81DB-33A0D11C3E6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09-41B6-81DB-33A0D11C3E6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09-41B6-81DB-33A0D11C3E6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09-41B6-81DB-33A0D11C3E6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F09-41B6-81DB-33A0D11C3E6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F09-41B6-81DB-33A0D11C3E6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F09-41B6-81DB-33A0D11C3E6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F09-41B6-81DB-33A0D11C3E6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F09-41B6-81DB-33A0D11C3E6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F09-41B6-81DB-33A0D11C3E6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F09-41B6-81DB-33A0D11C3E6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F09-41B6-81DB-33A0D11C3E6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F09-41B6-81DB-33A0D11C3E6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F09-41B6-81DB-33A0D11C3E6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F09-41B6-81DB-33A0D11C3E6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F09-41B6-81DB-33A0D11C3E6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F09-41B6-81DB-33A0D11C3E6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F09-41B6-81DB-33A0D11C3E6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F09-41B6-81DB-33A0D11C3E6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F09-41B6-81DB-33A0D11C3E6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F09-41B6-81DB-33A0D11C3E6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F09-41B6-81DB-33A0D11C3E6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F09-41B6-81DB-33A0D11C3E6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F09-41B6-81DB-33A0D11C3E6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F09-41B6-81DB-33A0D11C3E6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F09-41B6-81DB-33A0D11C3E6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F09-41B6-81DB-33A0D11C3E6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F09-41B6-81DB-33A0D11C3E6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F09-41B6-81DB-33A0D11C3E6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F09-41B6-81DB-33A0D11C3E6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F09-41B6-81DB-33A0D11C3E6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F09-41B6-81DB-33A0D11C3E6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F09-41B6-81DB-33A0D11C3E6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F09-41B6-81DB-33A0D11C3E6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F09-41B6-81DB-33A0D11C3E6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F09-41B6-81DB-33A0D11C3E6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F09-41B6-81DB-33A0D11C3E6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F09-41B6-81DB-33A0D11C3E6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F09-41B6-81DB-33A0D11C3E6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F09-41B6-81DB-33A0D11C3E6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F09-41B6-81DB-33A0D11C3E6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F09-41B6-81DB-33A0D11C3E6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F09-41B6-81DB-33A0D11C3E6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F09-41B6-81DB-33A0D11C3E6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F09-41B6-81DB-33A0D11C3E6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F09-41B6-81DB-33A0D11C3E6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F09-41B6-81DB-33A0D11C3E6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F09-41B6-81DB-33A0D11C3E6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F09-41B6-81DB-33A0D11C3E6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F09-41B6-81DB-33A0D11C3E6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9F09-41B6-81DB-33A0D11C3E6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F09-41B6-81DB-33A0D11C3E6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F09-41B6-81DB-33A0D11C3E6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F09-41B6-81DB-33A0D11C3E6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9F09-41B6-81DB-33A0D11C3E6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9F09-41B6-81DB-33A0D11C3E6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F09-41B6-81DB-33A0D11C3E6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F09-41B6-81DB-33A0D11C3E6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F09-41B6-81DB-33A0D11C3E6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F09-41B6-81DB-33A0D11C3E6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F09-41B6-81DB-33A0D11C3E6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F09-41B6-81DB-33A0D11C3E6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F09-41B6-81DB-33A0D11C3E6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9F09-41B6-81DB-33A0D11C3E6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F09-41B6-81DB-33A0D11C3E6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9F09-41B6-81DB-33A0D11C3E6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F09-41B6-81DB-33A0D11C3E6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F09-41B6-81DB-33A0D11C3E6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F09-41B6-81DB-33A0D11C3E6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Obs91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9F09-41B6-81DB-33A0D11C3E6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F09-41B6-81DB-33A0D11C3E6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9F09-41B6-81DB-33A0D11C3E6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F09-41B6-81DB-33A0D11C3E6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F09-41B6-81DB-33A0D11C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'Linear regression'!$B$261:$B$355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regression'!$H$261:$H$355</c:f>
              <c:numCache>
                <c:formatCode>0.000</c:formatCode>
                <c:ptCount val="95"/>
                <c:pt idx="0">
                  <c:v>-0.22451332529988388</c:v>
                </c:pt>
                <c:pt idx="1">
                  <c:v>-0.44612603039853577</c:v>
                </c:pt>
                <c:pt idx="2">
                  <c:v>-0.73348384825213231</c:v>
                </c:pt>
                <c:pt idx="3">
                  <c:v>-0.13050646830309245</c:v>
                </c:pt>
                <c:pt idx="4">
                  <c:v>-0.6977896667970751</c:v>
                </c:pt>
                <c:pt idx="5">
                  <c:v>-0.9760114177543211</c:v>
                </c:pt>
                <c:pt idx="6">
                  <c:v>0.776429461246258</c:v>
                </c:pt>
                <c:pt idx="7">
                  <c:v>2.7636541283943217</c:v>
                </c:pt>
                <c:pt idx="8">
                  <c:v>2.8056984656585895</c:v>
                </c:pt>
                <c:pt idx="9">
                  <c:v>-0.49036286824960801</c:v>
                </c:pt>
                <c:pt idx="10">
                  <c:v>-0.88139834526903604</c:v>
                </c:pt>
                <c:pt idx="11">
                  <c:v>-0.89515611669406303</c:v>
                </c:pt>
                <c:pt idx="12">
                  <c:v>-0.87361274523070143</c:v>
                </c:pt>
                <c:pt idx="13">
                  <c:v>0.94587331584055734</c:v>
                </c:pt>
                <c:pt idx="14">
                  <c:v>0.25123144359013017</c:v>
                </c:pt>
                <c:pt idx="15">
                  <c:v>0.67390634708087782</c:v>
                </c:pt>
                <c:pt idx="16">
                  <c:v>-2.777536536260521E-3</c:v>
                </c:pt>
                <c:pt idx="17">
                  <c:v>3.5157163868887871</c:v>
                </c:pt>
                <c:pt idx="18">
                  <c:v>-0.36511576227745468</c:v>
                </c:pt>
                <c:pt idx="19">
                  <c:v>-0.96836871584422135</c:v>
                </c:pt>
                <c:pt idx="20">
                  <c:v>-0.80492148112310591</c:v>
                </c:pt>
                <c:pt idx="21">
                  <c:v>-0.95936543006589958</c:v>
                </c:pt>
                <c:pt idx="22">
                  <c:v>1.4873350927936322</c:v>
                </c:pt>
                <c:pt idx="23">
                  <c:v>2.2366184862755607</c:v>
                </c:pt>
                <c:pt idx="24">
                  <c:v>-0.91796738346178741</c:v>
                </c:pt>
                <c:pt idx="25">
                  <c:v>-0.17510154952696258</c:v>
                </c:pt>
                <c:pt idx="26">
                  <c:v>0.35927163404493573</c:v>
                </c:pt>
                <c:pt idx="27">
                  <c:v>0.77205133637375256</c:v>
                </c:pt>
                <c:pt idx="28">
                  <c:v>-0.1689969815494862</c:v>
                </c:pt>
                <c:pt idx="29">
                  <c:v>-0.77576872896511573</c:v>
                </c:pt>
                <c:pt idx="30">
                  <c:v>-0.7242098554005546</c:v>
                </c:pt>
                <c:pt idx="31">
                  <c:v>-0.19392932836736979</c:v>
                </c:pt>
                <c:pt idx="32">
                  <c:v>-0.49000932800759622</c:v>
                </c:pt>
                <c:pt idx="33">
                  <c:v>2.0561495879338043</c:v>
                </c:pt>
                <c:pt idx="34">
                  <c:v>1.4221650765111067</c:v>
                </c:pt>
                <c:pt idx="35">
                  <c:v>-0.70460393873920713</c:v>
                </c:pt>
                <c:pt idx="36">
                  <c:v>-0.86271703418582746</c:v>
                </c:pt>
                <c:pt idx="37">
                  <c:v>-1.4448136452898428</c:v>
                </c:pt>
                <c:pt idx="38">
                  <c:v>-1.3478435039916641</c:v>
                </c:pt>
                <c:pt idx="39">
                  <c:v>-0.83814311679209308</c:v>
                </c:pt>
                <c:pt idx="40">
                  <c:v>-0.24099139155913998</c:v>
                </c:pt>
                <c:pt idx="41">
                  <c:v>-0.82480248627743158</c:v>
                </c:pt>
                <c:pt idx="42">
                  <c:v>0.53570997485552163</c:v>
                </c:pt>
                <c:pt idx="43">
                  <c:v>-0.65208173520025914</c:v>
                </c:pt>
                <c:pt idx="44">
                  <c:v>-0.73767595812756237</c:v>
                </c:pt>
                <c:pt idx="45">
                  <c:v>-0.55349084562597639</c:v>
                </c:pt>
                <c:pt idx="46">
                  <c:v>-0.78237475845495108</c:v>
                </c:pt>
                <c:pt idx="47">
                  <c:v>-5.0474932645679836E-2</c:v>
                </c:pt>
                <c:pt idx="48">
                  <c:v>-0.76710541953322753</c:v>
                </c:pt>
                <c:pt idx="49">
                  <c:v>0.36289061847763737</c:v>
                </c:pt>
                <c:pt idx="50">
                  <c:v>-0.95121379836276554</c:v>
                </c:pt>
                <c:pt idx="51">
                  <c:v>-0.92602675206353391</c:v>
                </c:pt>
                <c:pt idx="52">
                  <c:v>-0.97974893557139298</c:v>
                </c:pt>
                <c:pt idx="53">
                  <c:v>-0.26073082691502186</c:v>
                </c:pt>
                <c:pt idx="54">
                  <c:v>-0.57953021421620921</c:v>
                </c:pt>
                <c:pt idx="55">
                  <c:v>-0.25613780441647921</c:v>
                </c:pt>
                <c:pt idx="56">
                  <c:v>7.7276777718507175E-2</c:v>
                </c:pt>
                <c:pt idx="57">
                  <c:v>-1.0274966125567988</c:v>
                </c:pt>
                <c:pt idx="58">
                  <c:v>-1.1973009463167323</c:v>
                </c:pt>
                <c:pt idx="59">
                  <c:v>0.93802766785246283</c:v>
                </c:pt>
                <c:pt idx="60">
                  <c:v>-9.3923212830840916E-2</c:v>
                </c:pt>
                <c:pt idx="61">
                  <c:v>1.5161631310537751</c:v>
                </c:pt>
                <c:pt idx="62">
                  <c:v>0.6128689938865427</c:v>
                </c:pt>
                <c:pt idx="63">
                  <c:v>0.22599453069198222</c:v>
                </c:pt>
                <c:pt idx="64">
                  <c:v>0.46049968919148787</c:v>
                </c:pt>
                <c:pt idx="65">
                  <c:v>-0.15451705020481993</c:v>
                </c:pt>
                <c:pt idx="66">
                  <c:v>-8.2637222589531115E-2</c:v>
                </c:pt>
                <c:pt idx="67">
                  <c:v>-0.81999669022545285</c:v>
                </c:pt>
                <c:pt idx="68">
                  <c:v>-0.56154397721010729</c:v>
                </c:pt>
                <c:pt idx="69">
                  <c:v>-3.3068024824018508E-2</c:v>
                </c:pt>
                <c:pt idx="70">
                  <c:v>-1.0538554355460079</c:v>
                </c:pt>
                <c:pt idx="71">
                  <c:v>-0.16235031058751445</c:v>
                </c:pt>
                <c:pt idx="72">
                  <c:v>0.15945034500016167</c:v>
                </c:pt>
                <c:pt idx="73">
                  <c:v>0.83880017311285793</c:v>
                </c:pt>
                <c:pt idx="74">
                  <c:v>0.19137582380217258</c:v>
                </c:pt>
                <c:pt idx="75">
                  <c:v>0.59721022777525257</c:v>
                </c:pt>
                <c:pt idx="76">
                  <c:v>0.13332376998173387</c:v>
                </c:pt>
                <c:pt idx="77">
                  <c:v>0.41844911138892754</c:v>
                </c:pt>
                <c:pt idx="78">
                  <c:v>0.48758855916368282</c:v>
                </c:pt>
                <c:pt idx="79">
                  <c:v>-0.75737726992029109</c:v>
                </c:pt>
                <c:pt idx="80">
                  <c:v>-0.34468236549595177</c:v>
                </c:pt>
                <c:pt idx="81">
                  <c:v>-1.140945765662241</c:v>
                </c:pt>
                <c:pt idx="82">
                  <c:v>-0.69717709527783311</c:v>
                </c:pt>
                <c:pt idx="83">
                  <c:v>0.84829912464053292</c:v>
                </c:pt>
                <c:pt idx="84">
                  <c:v>-0.7209619154350172</c:v>
                </c:pt>
                <c:pt idx="85">
                  <c:v>-0.12935292155416797</c:v>
                </c:pt>
                <c:pt idx="86">
                  <c:v>0.94485204324029992</c:v>
                </c:pt>
                <c:pt idx="87">
                  <c:v>0.14024457691105441</c:v>
                </c:pt>
                <c:pt idx="88">
                  <c:v>-0.12199083320062952</c:v>
                </c:pt>
                <c:pt idx="89">
                  <c:v>2.0384539126475385</c:v>
                </c:pt>
                <c:pt idx="90">
                  <c:v>3.8286847586120794</c:v>
                </c:pt>
                <c:pt idx="91">
                  <c:v>-0.12966732162045033</c:v>
                </c:pt>
                <c:pt idx="92">
                  <c:v>0.76844952680917955</c:v>
                </c:pt>
                <c:pt idx="93">
                  <c:v>-0.39839788095574286</c:v>
                </c:pt>
                <c:pt idx="94">
                  <c:v>0.67194298016651888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1B6-81DB-33A0D11C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169065360"/>
        <c:axId val="1169070400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9F09-41B6-81DB-33A0D11C3E6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9F09-41B6-81DB-33A0D11C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64280"/>
        <c:axId val="1169070040"/>
      </c:scatterChart>
      <c:catAx>
        <c:axId val="116906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69070400"/>
        <c:crosses val="autoZero"/>
        <c:auto val="1"/>
        <c:lblAlgn val="ctr"/>
        <c:lblOffset val="100"/>
        <c:noMultiLvlLbl val="0"/>
      </c:catAx>
      <c:valAx>
        <c:axId val="116907040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Studentized deleted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69065360"/>
        <c:crosses val="autoZero"/>
        <c:crossBetween val="between"/>
      </c:valAx>
      <c:valAx>
        <c:axId val="1169070040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69064280"/>
        <c:crosses val="max"/>
        <c:crossBetween val="midCat"/>
      </c:valAx>
      <c:valAx>
        <c:axId val="1169064280"/>
        <c:scaling>
          <c:orientation val="minMax"/>
          <c:max val="6"/>
          <c:min val="-4"/>
        </c:scaling>
        <c:delete val="1"/>
        <c:axPos val="b"/>
        <c:numFmt formatCode="General" sourceLinked="1"/>
        <c:majorTickMark val="none"/>
        <c:minorTickMark val="none"/>
        <c:tickLblPos val="none"/>
        <c:crossAx val="11690700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Cook's distances(Sum 10 PFAS) - Threshold = 0,043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Cook's 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AD-49DC-9E43-BBCB9C584E45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AD-49DC-9E43-BBCB9C584E45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AD-49DC-9E43-BBCB9C584E45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AD-49DC-9E43-BBCB9C584E45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AD-49DC-9E43-BBCB9C584E45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AD-49DC-9E43-BBCB9C584E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AD-49DC-9E43-BBCB9C584E45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AD-49DC-9E43-BBCB9C584E45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9AD-49DC-9E43-BBCB9C584E45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AD-49DC-9E43-BBCB9C584E45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9AD-49DC-9E43-BBCB9C584E45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AD-49DC-9E43-BBCB9C584E45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9AD-49DC-9E43-BBCB9C584E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AD-49DC-9E43-BBCB9C584E4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9AD-49DC-9E43-BBCB9C584E45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AD-49DC-9E43-BBCB9C584E45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9AD-49DC-9E43-BBCB9C584E45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AD-49DC-9E43-BBCB9C584E45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9AD-49DC-9E43-BBCB9C584E45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AD-49DC-9E43-BBCB9C584E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9AD-49DC-9E43-BBCB9C584E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9AD-49DC-9E43-BBCB9C584E45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9AD-49DC-9E43-BBCB9C584E45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9AD-49DC-9E43-BBCB9C584E45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9AD-49DC-9E43-BBCB9C584E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9AD-49DC-9E43-BBCB9C584E45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9AD-49DC-9E43-BBCB9C584E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9AD-49DC-9E43-BBCB9C584E45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99AD-49DC-9E43-BBCB9C584E45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9AD-49DC-9E43-BBCB9C584E4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9AD-49DC-9E43-BBCB9C584E45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9AD-49DC-9E43-BBCB9C584E45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99AD-49DC-9E43-BBCB9C584E45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9AD-49DC-9E43-BBCB9C584E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99AD-49DC-9E43-BBCB9C584E45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9AD-49DC-9E43-BBCB9C584E45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9AD-49DC-9E43-BBCB9C584E45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9AD-49DC-9E43-BBCB9C584E45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9AD-49DC-9E43-BBCB9C584E45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9AD-49DC-9E43-BBCB9C584E45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9AD-49DC-9E43-BBCB9C584E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9AD-49DC-9E43-BBCB9C584E4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9AD-49DC-9E43-BBCB9C584E45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9AD-49DC-9E43-BBCB9C584E45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9AD-49DC-9E43-BBCB9C584E45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9AD-49DC-9E43-BBCB9C584E45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9AD-49DC-9E43-BBCB9C584E45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9AD-49DC-9E43-BBCB9C584E45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9AD-49DC-9E43-BBCB9C584E45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9AD-49DC-9E43-BBCB9C584E45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9AD-49DC-9E43-BBCB9C584E45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9AD-49DC-9E43-BBCB9C584E45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9AD-49DC-9E43-BBCB9C584E45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9AD-49DC-9E43-BBCB9C584E45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9AD-49DC-9E43-BBCB9C584E45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9AD-49DC-9E43-BBCB9C584E45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9AD-49DC-9E43-BBCB9C584E45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9AD-49DC-9E43-BBCB9C584E45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9AD-49DC-9E43-BBCB9C584E45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9AD-49DC-9E43-BBCB9C584E45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9AD-49DC-9E43-BBCB9C584E45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9AD-49DC-9E43-BBCB9C584E45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9AD-49DC-9E43-BBCB9C584E45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9AD-49DC-9E43-BBCB9C584E45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9AD-49DC-9E43-BBCB9C584E45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9AD-49DC-9E43-BBCB9C584E45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9AD-49DC-9E43-BBCB9C584E45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9AD-49DC-9E43-BBCB9C584E45}"/>
              </c:ext>
            </c:extLst>
          </c:dPt>
          <c:dPt>
            <c:idx val="6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9AD-49DC-9E43-BBCB9C584E45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9AD-49DC-9E43-BBCB9C584E45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9AD-49DC-9E43-BBCB9C584E45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9AD-49DC-9E43-BBCB9C584E45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9AD-49DC-9E43-BBCB9C584E45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9AD-49DC-9E43-BBCB9C584E45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9AD-49DC-9E43-BBCB9C584E45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9AD-49DC-9E43-BBCB9C584E45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9AD-49DC-9E43-BBCB9C584E45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9AD-49DC-9E43-BBCB9C584E45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9AD-49DC-9E43-BBCB9C584E45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9AD-49DC-9E43-BBCB9C584E45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9AD-49DC-9E43-BBCB9C584E45}"/>
              </c:ext>
            </c:extLst>
          </c:dPt>
          <c:dPt>
            <c:idx val="8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9AD-49DC-9E43-BBCB9C584E45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9AD-49DC-9E43-BBCB9C584E45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9AD-49DC-9E43-BBCB9C584E45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9AD-49DC-9E43-BBCB9C584E45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9AD-49DC-9E43-BBCB9C584E45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9AD-49DC-9E43-BBCB9C584E45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9AD-49DC-9E43-BBCB9C584E45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9AD-49DC-9E43-BBCB9C584E45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9AD-49DC-9E43-BBCB9C584E45}"/>
              </c:ext>
            </c:extLst>
          </c:dPt>
          <c:dPt>
            <c:idx val="9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9AD-49DC-9E43-BBCB9C584E45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9AD-49DC-9E43-BBCB9C584E45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9AD-49DC-9E43-BBCB9C584E45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9AD-49DC-9E43-BBCB9C584E45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9AD-49DC-9E43-BBCB9C584E4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AD-49DC-9E43-BBCB9C584E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AD-49DC-9E43-BBCB9C584E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AD-49DC-9E43-BBCB9C584E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AD-49DC-9E43-BBCB9C584E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AD-49DC-9E43-BBCB9C584E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AD-49DC-9E43-BBCB9C584E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AD-49DC-9E43-BBCB9C584E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AD-49DC-9E43-BBCB9C584E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AD-49DC-9E43-BBCB9C584E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AD-49DC-9E43-BBCB9C584E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AD-49DC-9E43-BBCB9C584E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AD-49DC-9E43-BBCB9C584E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AD-49DC-9E43-BBCB9C584E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AD-49DC-9E43-BBCB9C584E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AD-49DC-9E43-BBCB9C584E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AD-49DC-9E43-BBCB9C584E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AD-49DC-9E43-BBCB9C584E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Obs18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AD-49DC-9E43-BBCB9C584E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AD-49DC-9E43-BBCB9C584E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AD-49DC-9E43-BBCB9C584E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9AD-49DC-9E43-BBCB9C584E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AD-49DC-9E43-BBCB9C584E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9AD-49DC-9E43-BBCB9C584E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9AD-49DC-9E43-BBCB9C584E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9AD-49DC-9E43-BBCB9C584E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9AD-49DC-9E43-BBCB9C584E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9AD-49DC-9E43-BBCB9C584E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9AD-49DC-9E43-BBCB9C584E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9AD-49DC-9E43-BBCB9C584E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AD-49DC-9E43-BBCB9C584E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9AD-49DC-9E43-BBCB9C584E4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9AD-49DC-9E43-BBCB9C584E4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9AD-49DC-9E43-BBCB9C584E4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9AD-49DC-9E43-BBCB9C584E4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9AD-49DC-9E43-BBCB9C584E4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9AD-49DC-9E43-BBCB9C584E4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9AD-49DC-9E43-BBCB9C584E4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Obs38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9AD-49DC-9E43-BBCB9C584E4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9AD-49DC-9E43-BBCB9C584E4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9AD-49DC-9E43-BBCB9C584E4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9AD-49DC-9E43-BBCB9C584E4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9AD-49DC-9E43-BBCB9C584E4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9AD-49DC-9E43-BBCB9C584E4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9AD-49DC-9E43-BBCB9C584E4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9AD-49DC-9E43-BBCB9C584E4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9AD-49DC-9E43-BBCB9C584E4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9AD-49DC-9E43-BBCB9C584E4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9AD-49DC-9E43-BBCB9C584E4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9AD-49DC-9E43-BBCB9C584E4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9AD-49DC-9E43-BBCB9C584E4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9AD-49DC-9E43-BBCB9C584E4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9AD-49DC-9E43-BBCB9C584E4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9AD-49DC-9E43-BBCB9C584E4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9AD-49DC-9E43-BBCB9C584E4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9AD-49DC-9E43-BBCB9C584E4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9AD-49DC-9E43-BBCB9C584E4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9AD-49DC-9E43-BBCB9C584E4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9AD-49DC-9E43-BBCB9C584E4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9AD-49DC-9E43-BBCB9C584E4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9AD-49DC-9E43-BBCB9C584E4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9AD-49DC-9E43-BBCB9C584E4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9AD-49DC-9E43-BBCB9C584E4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9AD-49DC-9E43-BBCB9C584E4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9AD-49DC-9E43-BBCB9C584E4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9AD-49DC-9E43-BBCB9C584E4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9AD-49DC-9E43-BBCB9C584E4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9AD-49DC-9E43-BBCB9C584E4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9AD-49DC-9E43-BBCB9C584E4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9AD-49DC-9E43-BBCB9C584E4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9AD-49DC-9E43-BBCB9C584E4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9AD-49DC-9E43-BBCB9C584E4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99AD-49DC-9E43-BBCB9C584E4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9AD-49DC-9E43-BBCB9C584E4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9AD-49DC-9E43-BBCB9C584E4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9AD-49DC-9E43-BBCB9C584E4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99AD-49DC-9E43-BBCB9C584E4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99AD-49DC-9E43-BBCB9C584E4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9AD-49DC-9E43-BBCB9C584E4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9AD-49DC-9E43-BBCB9C584E4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9AD-49DC-9E43-BBCB9C584E4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9AD-49DC-9E43-BBCB9C584E4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Obs82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9AD-49DC-9E43-BBCB9C584E4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9AD-49DC-9E43-BBCB9C584E4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9AD-49DC-9E43-BBCB9C584E4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99AD-49DC-9E43-BBCB9C584E4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9AD-49DC-9E43-BBCB9C584E4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99AD-49DC-9E43-BBCB9C584E4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9AD-49DC-9E43-BBCB9C584E4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9AD-49DC-9E43-BBCB9C584E4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9AD-49DC-9E43-BBCB9C584E4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Obs91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99AD-49DC-9E43-BBCB9C584E4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9AD-49DC-9E43-BBCB9C584E4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99AD-49DC-9E43-BBCB9C584E4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9AD-49DC-9E43-BBCB9C584E4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9AD-49DC-9E43-BBCB9C58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'Linear regression'!$B$261:$B$355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regression'!$K$261:$K$355</c:f>
              <c:numCache>
                <c:formatCode>0.000</c:formatCode>
                <c:ptCount val="95"/>
                <c:pt idx="0">
                  <c:v>2.7042963041576515E-4</c:v>
                </c:pt>
                <c:pt idx="1">
                  <c:v>1.3335792369533876E-3</c:v>
                </c:pt>
                <c:pt idx="2">
                  <c:v>2.8521631706411817E-3</c:v>
                </c:pt>
                <c:pt idx="3">
                  <c:v>9.0799493162750311E-5</c:v>
                </c:pt>
                <c:pt idx="4">
                  <c:v>2.8039069486896643E-3</c:v>
                </c:pt>
                <c:pt idx="5">
                  <c:v>5.9059377343642491E-3</c:v>
                </c:pt>
                <c:pt idx="6">
                  <c:v>3.4672143306181775E-3</c:v>
                </c:pt>
                <c:pt idx="7">
                  <c:v>3.7623887579500345E-2</c:v>
                </c:pt>
                <c:pt idx="8">
                  <c:v>3.9425870296534236E-2</c:v>
                </c:pt>
                <c:pt idx="9">
                  <c:v>1.9452793319947267E-3</c:v>
                </c:pt>
                <c:pt idx="10">
                  <c:v>6.6242488598472864E-3</c:v>
                </c:pt>
                <c:pt idx="11">
                  <c:v>8.7871910635362264E-3</c:v>
                </c:pt>
                <c:pt idx="12">
                  <c:v>4.1157329971690422E-3</c:v>
                </c:pt>
                <c:pt idx="13">
                  <c:v>4.9200184658030194E-3</c:v>
                </c:pt>
                <c:pt idx="14">
                  <c:v>3.3696257872936793E-4</c:v>
                </c:pt>
                <c:pt idx="15">
                  <c:v>3.5962702936730663E-3</c:v>
                </c:pt>
                <c:pt idx="16">
                  <c:v>7.6579925228633404E-8</c:v>
                </c:pt>
                <c:pt idx="17">
                  <c:v>6.4768394751125613E-2</c:v>
                </c:pt>
                <c:pt idx="18">
                  <c:v>1.3283648455845861E-3</c:v>
                </c:pt>
                <c:pt idx="19">
                  <c:v>8.4717435407475269E-3</c:v>
                </c:pt>
                <c:pt idx="20">
                  <c:v>7.6753067547922606E-3</c:v>
                </c:pt>
                <c:pt idx="21">
                  <c:v>8.7438453495762448E-3</c:v>
                </c:pt>
                <c:pt idx="22">
                  <c:v>1.6143498683392345E-2</c:v>
                </c:pt>
                <c:pt idx="23">
                  <c:v>3.3250972512543303E-2</c:v>
                </c:pt>
                <c:pt idx="24">
                  <c:v>1.0132654678835912E-2</c:v>
                </c:pt>
                <c:pt idx="25">
                  <c:v>3.1730078336790566E-4</c:v>
                </c:pt>
                <c:pt idx="26">
                  <c:v>1.2563924249834029E-3</c:v>
                </c:pt>
                <c:pt idx="27">
                  <c:v>3.2844398657131042E-3</c:v>
                </c:pt>
                <c:pt idx="28">
                  <c:v>1.5523272068705549E-4</c:v>
                </c:pt>
                <c:pt idx="29">
                  <c:v>6.0933742877973462E-3</c:v>
                </c:pt>
                <c:pt idx="30">
                  <c:v>2.991489903467255E-3</c:v>
                </c:pt>
                <c:pt idx="31">
                  <c:v>3.9486149602678447E-4</c:v>
                </c:pt>
                <c:pt idx="32">
                  <c:v>4.3078822818257267E-3</c:v>
                </c:pt>
                <c:pt idx="33">
                  <c:v>2.8083402512686248E-2</c:v>
                </c:pt>
                <c:pt idx="34">
                  <c:v>1.1609605547339452E-2</c:v>
                </c:pt>
                <c:pt idx="35">
                  <c:v>1.1005735734149371E-2</c:v>
                </c:pt>
                <c:pt idx="36">
                  <c:v>6.0469432068502998E-3</c:v>
                </c:pt>
                <c:pt idx="37">
                  <c:v>6.5955409814816623E-2</c:v>
                </c:pt>
                <c:pt idx="38">
                  <c:v>2.6532609250937776E-2</c:v>
                </c:pt>
                <c:pt idx="39">
                  <c:v>4.3668796537619644E-3</c:v>
                </c:pt>
                <c:pt idx="40">
                  <c:v>3.716892723070251E-4</c:v>
                </c:pt>
                <c:pt idx="41">
                  <c:v>4.0783307792110575E-3</c:v>
                </c:pt>
                <c:pt idx="42">
                  <c:v>4.2177387072916258E-3</c:v>
                </c:pt>
                <c:pt idx="43">
                  <c:v>3.2436188911059405E-3</c:v>
                </c:pt>
                <c:pt idx="44">
                  <c:v>5.8576748025276791E-3</c:v>
                </c:pt>
                <c:pt idx="45">
                  <c:v>2.1631373329722781E-3</c:v>
                </c:pt>
                <c:pt idx="46">
                  <c:v>7.1974120432714717E-3</c:v>
                </c:pt>
                <c:pt idx="47">
                  <c:v>2.0573370817710865E-5</c:v>
                </c:pt>
                <c:pt idx="48">
                  <c:v>6.392165217860137E-3</c:v>
                </c:pt>
                <c:pt idx="49">
                  <c:v>7.6857455626308448E-4</c:v>
                </c:pt>
                <c:pt idx="50">
                  <c:v>9.0004978144049945E-3</c:v>
                </c:pt>
                <c:pt idx="51">
                  <c:v>9.8471630182629388E-3</c:v>
                </c:pt>
                <c:pt idx="52">
                  <c:v>8.1463786247120262E-3</c:v>
                </c:pt>
                <c:pt idx="53">
                  <c:v>6.7677165466557723E-4</c:v>
                </c:pt>
                <c:pt idx="54">
                  <c:v>3.0337579048049742E-3</c:v>
                </c:pt>
                <c:pt idx="55">
                  <c:v>5.5890891660150791E-4</c:v>
                </c:pt>
                <c:pt idx="56">
                  <c:v>5.8721263716173657E-5</c:v>
                </c:pt>
                <c:pt idx="57">
                  <c:v>7.0505225734631746E-3</c:v>
                </c:pt>
                <c:pt idx="58">
                  <c:v>8.7792681767032837E-3</c:v>
                </c:pt>
                <c:pt idx="59">
                  <c:v>5.9964820448328397E-3</c:v>
                </c:pt>
                <c:pt idx="60">
                  <c:v>9.0982605777896206E-5</c:v>
                </c:pt>
                <c:pt idx="61">
                  <c:v>1.6467071749030796E-2</c:v>
                </c:pt>
                <c:pt idx="62">
                  <c:v>2.5119965343547378E-3</c:v>
                </c:pt>
                <c:pt idx="63">
                  <c:v>3.7030201997347571E-4</c:v>
                </c:pt>
                <c:pt idx="64">
                  <c:v>1.8552886184463472E-3</c:v>
                </c:pt>
                <c:pt idx="65">
                  <c:v>2.8584577025694125E-4</c:v>
                </c:pt>
                <c:pt idx="66">
                  <c:v>6.211783972898718E-5</c:v>
                </c:pt>
                <c:pt idx="67">
                  <c:v>5.8369531584303762E-3</c:v>
                </c:pt>
                <c:pt idx="68">
                  <c:v>2.3576713628338953E-3</c:v>
                </c:pt>
                <c:pt idx="69">
                  <c:v>5.8188086134190635E-6</c:v>
                </c:pt>
                <c:pt idx="70">
                  <c:v>5.8837300584020447E-3</c:v>
                </c:pt>
                <c:pt idx="71">
                  <c:v>2.5049061990644759E-4</c:v>
                </c:pt>
                <c:pt idx="72">
                  <c:v>2.89456470528621E-4</c:v>
                </c:pt>
                <c:pt idx="73">
                  <c:v>4.5772457586902588E-3</c:v>
                </c:pt>
                <c:pt idx="74">
                  <c:v>3.0509349022933709E-4</c:v>
                </c:pt>
                <c:pt idx="75">
                  <c:v>2.6606131777405432E-3</c:v>
                </c:pt>
                <c:pt idx="76">
                  <c:v>1.5584355917365759E-4</c:v>
                </c:pt>
                <c:pt idx="77">
                  <c:v>1.3468554535881099E-3</c:v>
                </c:pt>
                <c:pt idx="78">
                  <c:v>1.762822328860481E-3</c:v>
                </c:pt>
                <c:pt idx="79">
                  <c:v>4.9017715038144815E-3</c:v>
                </c:pt>
                <c:pt idx="80">
                  <c:v>6.9368350758320929E-3</c:v>
                </c:pt>
                <c:pt idx="81">
                  <c:v>7.6031562234666936E-2</c:v>
                </c:pt>
                <c:pt idx="82">
                  <c:v>2.5908844010591415E-3</c:v>
                </c:pt>
                <c:pt idx="83">
                  <c:v>5.9051200527551135E-3</c:v>
                </c:pt>
                <c:pt idx="84">
                  <c:v>4.5329019141716193E-3</c:v>
                </c:pt>
                <c:pt idx="85">
                  <c:v>9.1743464440740389E-5</c:v>
                </c:pt>
                <c:pt idx="86">
                  <c:v>7.3909052287708865E-3</c:v>
                </c:pt>
                <c:pt idx="87">
                  <c:v>2.0018520224821074E-4</c:v>
                </c:pt>
                <c:pt idx="88">
                  <c:v>1.4173090652438584E-4</c:v>
                </c:pt>
                <c:pt idx="89">
                  <c:v>4.0959377041997994E-2</c:v>
                </c:pt>
                <c:pt idx="90">
                  <c:v>0.11336586916544542</c:v>
                </c:pt>
                <c:pt idx="91">
                  <c:v>1.3634689585682058E-4</c:v>
                </c:pt>
                <c:pt idx="92">
                  <c:v>5.7502157418121709E-2</c:v>
                </c:pt>
                <c:pt idx="93">
                  <c:v>1.0817538306964948E-3</c:v>
                </c:pt>
                <c:pt idx="94">
                  <c:v>2.4848660677105963E-3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9DC-9E43-BBCB9C58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169069680"/>
        <c:axId val="1169071480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4.3010752688172046E-2</c:v>
              </c:pt>
              <c:pt idx="1">
                <c:v>4.3010752688172046E-2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99AD-49DC-9E43-BBCB9C58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36560"/>
        <c:axId val="1169035480"/>
      </c:scatterChart>
      <c:catAx>
        <c:axId val="116906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69071480"/>
        <c:crosses val="autoZero"/>
        <c:auto val="1"/>
        <c:lblAlgn val="ctr"/>
        <c:lblOffset val="100"/>
        <c:noMultiLvlLbl val="0"/>
      </c:catAx>
      <c:valAx>
        <c:axId val="1169071480"/>
        <c:scaling>
          <c:orientation val="minMax"/>
          <c:max val="0.1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Cook's distance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69069680"/>
        <c:crosses val="autoZero"/>
        <c:crossBetween val="between"/>
      </c:valAx>
      <c:valAx>
        <c:axId val="1169035480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69036560"/>
        <c:crosses val="max"/>
        <c:crossBetween val="midCat"/>
      </c:valAx>
      <c:valAx>
        <c:axId val="1169036560"/>
        <c:scaling>
          <c:orientation val="minMax"/>
          <c:max val="0.12000000000000002"/>
          <c:min val="0"/>
        </c:scaling>
        <c:delete val="1"/>
        <c:axPos val="b"/>
        <c:numFmt formatCode="General" sourceLinked="1"/>
        <c:majorTickMark val="none"/>
        <c:minorTickMark val="none"/>
        <c:tickLblPos val="none"/>
        <c:crossAx val="1169035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DFFits(Std)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063-4D06-9BBB-B76FE5F8872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63-4D06-9BBB-B76FE5F88722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063-4D06-9BBB-B76FE5F8872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63-4D06-9BBB-B76FE5F88722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063-4D06-9BBB-B76FE5F8872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063-4D06-9BBB-B76FE5F88722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063-4D06-9BBB-B76FE5F8872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063-4D06-9BBB-B76FE5F8872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063-4D06-9BBB-B76FE5F8872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063-4D06-9BBB-B76FE5F88722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063-4D06-9BBB-B76FE5F8872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063-4D06-9BBB-B76FE5F88722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063-4D06-9BBB-B76FE5F8872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063-4D06-9BBB-B76FE5F88722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063-4D06-9BBB-B76FE5F8872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063-4D06-9BBB-B76FE5F88722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063-4D06-9BBB-B76FE5F8872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063-4D06-9BBB-B76FE5F88722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063-4D06-9BBB-B76FE5F8872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063-4D06-9BBB-B76FE5F88722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063-4D06-9BBB-B76FE5F88722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063-4D06-9BBB-B76FE5F88722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063-4D06-9BBB-B76FE5F88722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063-4D06-9BBB-B76FE5F88722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063-4D06-9BBB-B76FE5F88722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063-4D06-9BBB-B76FE5F88722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063-4D06-9BBB-B76FE5F88722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063-4D06-9BBB-B76FE5F88722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063-4D06-9BBB-B76FE5F88722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063-4D06-9BBB-B76FE5F88722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063-4D06-9BBB-B76FE5F88722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063-4D06-9BBB-B76FE5F88722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063-4D06-9BBB-B76FE5F88722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063-4D06-9BBB-B76FE5F88722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063-4D06-9BBB-B76FE5F88722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063-4D06-9BBB-B76FE5F88722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063-4D06-9BBB-B76FE5F88722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063-4D06-9BBB-B76FE5F88722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063-4D06-9BBB-B76FE5F88722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063-4D06-9BBB-B76FE5F88722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063-4D06-9BBB-B76FE5F88722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063-4D06-9BBB-B76FE5F88722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063-4D06-9BBB-B76FE5F88722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063-4D06-9BBB-B76FE5F88722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6063-4D06-9BBB-B76FE5F88722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063-4D06-9BBB-B76FE5F88722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6063-4D06-9BBB-B76FE5F88722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063-4D06-9BBB-B76FE5F88722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6063-4D06-9BBB-B76FE5F88722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063-4D06-9BBB-B76FE5F88722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6063-4D06-9BBB-B76FE5F88722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063-4D06-9BBB-B76FE5F88722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6063-4D06-9BBB-B76FE5F88722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063-4D06-9BBB-B76FE5F88722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6063-4D06-9BBB-B76FE5F88722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063-4D06-9BBB-B76FE5F88722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6063-4D06-9BBB-B76FE5F88722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063-4D06-9BBB-B76FE5F88722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063-4D06-9BBB-B76FE5F88722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063-4D06-9BBB-B76FE5F88722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6063-4D06-9BBB-B76FE5F88722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6063-4D06-9BBB-B76FE5F88722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6063-4D06-9BBB-B76FE5F88722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6063-4D06-9BBB-B76FE5F88722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6063-4D06-9BBB-B76FE5F88722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6063-4D06-9BBB-B76FE5F88722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6063-4D06-9BBB-B76FE5F88722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6063-4D06-9BBB-B76FE5F88722}"/>
              </c:ext>
            </c:extLst>
          </c:dPt>
          <c:dPt>
            <c:idx val="6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6063-4D06-9BBB-B76FE5F88722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6063-4D06-9BBB-B76FE5F88722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6063-4D06-9BBB-B76FE5F88722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6063-4D06-9BBB-B76FE5F88722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6063-4D06-9BBB-B76FE5F88722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6063-4D06-9BBB-B76FE5F88722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6063-4D06-9BBB-B76FE5F88722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6063-4D06-9BBB-B76FE5F88722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6063-4D06-9BBB-B76FE5F88722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6063-4D06-9BBB-B76FE5F88722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6063-4D06-9BBB-B76FE5F88722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6063-4D06-9BBB-B76FE5F88722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6063-4D06-9BBB-B76FE5F88722}"/>
              </c:ext>
            </c:extLst>
          </c:dPt>
          <c:dPt>
            <c:idx val="8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6063-4D06-9BBB-B76FE5F88722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6063-4D06-9BBB-B76FE5F88722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6063-4D06-9BBB-B76FE5F88722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6063-4D06-9BBB-B76FE5F88722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6063-4D06-9BBB-B76FE5F88722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6063-4D06-9BBB-B76FE5F88722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6063-4D06-9BBB-B76FE5F88722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6063-4D06-9BBB-B76FE5F88722}"/>
              </c:ext>
            </c:extLst>
          </c:dPt>
          <c:dPt>
            <c:idx val="8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6063-4D06-9BBB-B76FE5F88722}"/>
              </c:ext>
            </c:extLst>
          </c:dPt>
          <c:dPt>
            <c:idx val="9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6063-4D06-9BBB-B76FE5F88722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6063-4D06-9BBB-B76FE5F88722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6063-4D06-9BBB-B76FE5F88722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6063-4D06-9BBB-B76FE5F88722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6063-4D06-9BBB-B76FE5F887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63-4D06-9BBB-B76FE5F887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63-4D06-9BBB-B76FE5F887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63-4D06-9BBB-B76FE5F887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63-4D06-9BBB-B76FE5F887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63-4D06-9BBB-B76FE5F887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63-4D06-9BBB-B76FE5F887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63-4D06-9BBB-B76FE5F887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Obs8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63-4D06-9BBB-B76FE5F887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Obs9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63-4D06-9BBB-B76FE5F887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63-4D06-9BBB-B76FE5F887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63-4D06-9BBB-B76FE5F8872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63-4D06-9BBB-B76FE5F8872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63-4D06-9BBB-B76FE5F8872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63-4D06-9BBB-B76FE5F8872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63-4D06-9BBB-B76FE5F8872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63-4D06-9BBB-B76FE5F8872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63-4D06-9BBB-B76FE5F8872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Obs18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63-4D06-9BBB-B76FE5F8872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63-4D06-9BBB-B76FE5F8872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63-4D06-9BBB-B76FE5F8872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63-4D06-9BBB-B76FE5F8872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63-4D06-9BBB-B76FE5F8872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63-4D06-9BBB-B76FE5F8872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Obs24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063-4D06-9BBB-B76FE5F8872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063-4D06-9BBB-B76FE5F8872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063-4D06-9BBB-B76FE5F8872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063-4D06-9BBB-B76FE5F8872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063-4D06-9BBB-B76FE5F8872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063-4D06-9BBB-B76FE5F8872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063-4D06-9BBB-B76FE5F8872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063-4D06-9BBB-B76FE5F8872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063-4D06-9BBB-B76FE5F8872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063-4D06-9BBB-B76FE5F8872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Obs34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063-4D06-9BBB-B76FE5F8872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063-4D06-9BBB-B76FE5F8872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063-4D06-9BBB-B76FE5F8872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063-4D06-9BBB-B76FE5F8872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Obs38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063-4D06-9BBB-B76FE5F8872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Obs39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063-4D06-9BBB-B76FE5F8872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063-4D06-9BBB-B76FE5F8872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063-4D06-9BBB-B76FE5F8872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063-4D06-9BBB-B76FE5F8872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063-4D06-9BBB-B76FE5F8872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063-4D06-9BBB-B76FE5F8872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063-4D06-9BBB-B76FE5F8872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063-4D06-9BBB-B76FE5F8872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063-4D06-9BBB-B76FE5F8872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063-4D06-9BBB-B76FE5F8872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063-4D06-9BBB-B76FE5F8872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063-4D06-9BBB-B76FE5F8872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063-4D06-9BBB-B76FE5F8872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063-4D06-9BBB-B76FE5F8872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063-4D06-9BBB-B76FE5F8872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063-4D06-9BBB-B76FE5F8872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063-4D06-9BBB-B76FE5F8872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063-4D06-9BBB-B76FE5F8872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063-4D06-9BBB-B76FE5F8872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063-4D06-9BBB-B76FE5F8872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063-4D06-9BBB-B76FE5F8872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063-4D06-9BBB-B76FE5F8872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063-4D06-9BBB-B76FE5F8872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063-4D06-9BBB-B76FE5F8872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063-4D06-9BBB-B76FE5F8872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063-4D06-9BBB-B76FE5F8872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063-4D06-9BBB-B76FE5F8872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063-4D06-9BBB-B76FE5F8872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063-4D06-9BBB-B76FE5F8872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063-4D06-9BBB-B76FE5F8872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063-4D06-9BBB-B76FE5F8872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063-4D06-9BBB-B76FE5F8872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063-4D06-9BBB-B76FE5F8872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063-4D06-9BBB-B76FE5F8872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063-4D06-9BBB-B76FE5F8872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063-4D06-9BBB-B76FE5F8872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063-4D06-9BBB-B76FE5F8872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063-4D06-9BBB-B76FE5F8872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063-4D06-9BBB-B76FE5F8872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063-4D06-9BBB-B76FE5F8872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063-4D06-9BBB-B76FE5F8872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063-4D06-9BBB-B76FE5F88722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063-4D06-9BBB-B76FE5F88722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Obs82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063-4D06-9BBB-B76FE5F88722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063-4D06-9BBB-B76FE5F88722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063-4D06-9BBB-B76FE5F88722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063-4D06-9BBB-B76FE5F88722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063-4D06-9BBB-B76FE5F88722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063-4D06-9BBB-B76FE5F88722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063-4D06-9BBB-B76FE5F88722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063-4D06-9BBB-B76FE5F88722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Obs90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063-4D06-9BBB-B76FE5F88722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Obs91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063-4D06-9BBB-B76FE5F88722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063-4D06-9BBB-B76FE5F8872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063-4D06-9BBB-B76FE5F88722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063-4D06-9BBB-B76FE5F88722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063-4D06-9BBB-B76FE5F88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'Linear regression'!$B$261:$B$355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regression'!$N$261:$N$355</c:f>
              <c:numCache>
                <c:formatCode>0.000</c:formatCode>
                <c:ptCount val="95"/>
                <c:pt idx="0">
                  <c:v>-2.3137277359184791E-2</c:v>
                </c:pt>
                <c:pt idx="1">
                  <c:v>-5.142092454219975E-2</c:v>
                </c:pt>
                <c:pt idx="2">
                  <c:v>-7.5336846931922538E-2</c:v>
                </c:pt>
                <c:pt idx="3">
                  <c:v>-1.3404447622950497E-2</c:v>
                </c:pt>
                <c:pt idx="4">
                  <c:v>-7.4676226542047253E-2</c:v>
                </c:pt>
                <c:pt idx="5">
                  <c:v>-0.10864785198395872</c:v>
                </c:pt>
                <c:pt idx="6">
                  <c:v>8.3092119446369947E-2</c:v>
                </c:pt>
                <c:pt idx="7">
                  <c:v>0.28381919352831764</c:v>
                </c:pt>
                <c:pt idx="8">
                  <c:v>0.29087197865587749</c:v>
                </c:pt>
                <c:pt idx="9">
                  <c:v>-6.2117811417452908E-2</c:v>
                </c:pt>
                <c:pt idx="10">
                  <c:v>-0.11495576436975879</c:v>
                </c:pt>
                <c:pt idx="11">
                  <c:v>-0.13241420212247443</c:v>
                </c:pt>
                <c:pt idx="12">
                  <c:v>-9.0607836391821114E-2</c:v>
                </c:pt>
                <c:pt idx="13">
                  <c:v>9.9135529008419487E-2</c:v>
                </c:pt>
                <c:pt idx="14">
                  <c:v>2.5828882971037161E-2</c:v>
                </c:pt>
                <c:pt idx="15">
                  <c:v>8.4556324653925277E-2</c:v>
                </c:pt>
                <c:pt idx="16">
                  <c:v>-3.8924668630638406E-4</c:v>
                </c:pt>
                <c:pt idx="17">
                  <c:v>0.38099600593764515</c:v>
                </c:pt>
                <c:pt idx="18">
                  <c:v>-5.1302005526986785E-2</c:v>
                </c:pt>
                <c:pt idx="19">
                  <c:v>-0.13011171896736071</c:v>
                </c:pt>
                <c:pt idx="20">
                  <c:v>-0.12365262534965359</c:v>
                </c:pt>
                <c:pt idx="21">
                  <c:v>-0.1321719880077292</c:v>
                </c:pt>
                <c:pt idx="22">
                  <c:v>0.18082166923790247</c:v>
                </c:pt>
                <c:pt idx="23">
                  <c:v>0.26327635562329854</c:v>
                </c:pt>
                <c:pt idx="24">
                  <c:v>-0.14222031263304744</c:v>
                </c:pt>
                <c:pt idx="25">
                  <c:v>-2.5059585519394079E-2</c:v>
                </c:pt>
                <c:pt idx="26">
                  <c:v>4.9891742145862381E-2</c:v>
                </c:pt>
                <c:pt idx="27">
                  <c:v>8.0869564663879456E-2</c:v>
                </c:pt>
                <c:pt idx="28">
                  <c:v>-1.7527732898292122E-2</c:v>
                </c:pt>
                <c:pt idx="29">
                  <c:v>-0.11014981007359258</c:v>
                </c:pt>
                <c:pt idx="30">
                  <c:v>-7.7149239834132619E-2</c:v>
                </c:pt>
                <c:pt idx="31">
                  <c:v>-2.7956109692398475E-2</c:v>
                </c:pt>
                <c:pt idx="32">
                  <c:v>-9.2436868642100642E-2</c:v>
                </c:pt>
                <c:pt idx="33">
                  <c:v>0.24100022543443</c:v>
                </c:pt>
                <c:pt idx="34">
                  <c:v>0.15319481566775553</c:v>
                </c:pt>
                <c:pt idx="35">
                  <c:v>-0.14794294055328761</c:v>
                </c:pt>
                <c:pt idx="36">
                  <c:v>-0.10981376978147771</c:v>
                </c:pt>
                <c:pt idx="37">
                  <c:v>-0.36505381038179208</c:v>
                </c:pt>
                <c:pt idx="38">
                  <c:v>-0.23130215098815146</c:v>
                </c:pt>
                <c:pt idx="39">
                  <c:v>-9.3300598372224333E-2</c:v>
                </c:pt>
                <c:pt idx="40">
                  <c:v>-2.712643676963802E-2</c:v>
                </c:pt>
                <c:pt idx="41">
                  <c:v>-9.0154916648983036E-2</c:v>
                </c:pt>
                <c:pt idx="42">
                  <c:v>9.1487949367890009E-2</c:v>
                </c:pt>
                <c:pt idx="43">
                  <c:v>-8.029130410812009E-2</c:v>
                </c:pt>
                <c:pt idx="44">
                  <c:v>-0.10796508281561265</c:v>
                </c:pt>
                <c:pt idx="45">
                  <c:v>-6.5527147495493154E-2</c:v>
                </c:pt>
                <c:pt idx="46">
                  <c:v>-0.11971869899739708</c:v>
                </c:pt>
                <c:pt idx="47">
                  <c:v>-6.3800793687482128E-3</c:v>
                </c:pt>
                <c:pt idx="48">
                  <c:v>-0.11280960528369655</c:v>
                </c:pt>
                <c:pt idx="49">
                  <c:v>3.9022712462546745E-2</c:v>
                </c:pt>
                <c:pt idx="50">
                  <c:v>-0.13408613006303677</c:v>
                </c:pt>
                <c:pt idx="51">
                  <c:v>-0.14021409101798238</c:v>
                </c:pt>
                <c:pt idx="52">
                  <c:v>-0.12760439207598456</c:v>
                </c:pt>
                <c:pt idx="53">
                  <c:v>-3.6605450179379391E-2</c:v>
                </c:pt>
                <c:pt idx="54">
                  <c:v>-7.7613095571019294E-2</c:v>
                </c:pt>
                <c:pt idx="55">
                  <c:v>-3.3265200245607918E-2</c:v>
                </c:pt>
                <c:pt idx="56">
                  <c:v>1.0779011969231849E-2</c:v>
                </c:pt>
                <c:pt idx="57">
                  <c:v>-0.11877440409772215</c:v>
                </c:pt>
                <c:pt idx="58">
                  <c:v>-0.13280458375713744</c:v>
                </c:pt>
                <c:pt idx="59">
                  <c:v>0.10943459918231464</c:v>
                </c:pt>
                <c:pt idx="60">
                  <c:v>-1.3417358329966276E-2</c:v>
                </c:pt>
                <c:pt idx="61">
                  <c:v>0.18270809816263683</c:v>
                </c:pt>
                <c:pt idx="62">
                  <c:v>7.0639882323704065E-2</c:v>
                </c:pt>
                <c:pt idx="63">
                  <c:v>2.7074738065585444E-2</c:v>
                </c:pt>
                <c:pt idx="64">
                  <c:v>6.0654700416387104E-2</c:v>
                </c:pt>
                <c:pt idx="65">
                  <c:v>-2.3784188241956727E-2</c:v>
                </c:pt>
                <c:pt idx="66">
                  <c:v>-1.1086422789471109E-2</c:v>
                </c:pt>
                <c:pt idx="67">
                  <c:v>-0.10784861300465538</c:v>
                </c:pt>
                <c:pt idx="68">
                  <c:v>-6.8413382789792282E-2</c:v>
                </c:pt>
                <c:pt idx="69">
                  <c:v>-3.3930247497225719E-3</c:v>
                </c:pt>
                <c:pt idx="70">
                  <c:v>-0.10853554912423023</c:v>
                </c:pt>
                <c:pt idx="71">
                  <c:v>-2.226507713992323E-2</c:v>
                </c:pt>
                <c:pt idx="72">
                  <c:v>2.3934133962243035E-2</c:v>
                </c:pt>
                <c:pt idx="73">
                  <c:v>9.5521807441661638E-2</c:v>
                </c:pt>
                <c:pt idx="74">
                  <c:v>2.4573607148769286E-2</c:v>
                </c:pt>
                <c:pt idx="75">
                  <c:v>7.2691909566678786E-2</c:v>
                </c:pt>
                <c:pt idx="76">
                  <c:v>1.7561155531499315E-2</c:v>
                </c:pt>
                <c:pt idx="77">
                  <c:v>5.1669533026095574E-2</c:v>
                </c:pt>
                <c:pt idx="78">
                  <c:v>5.9132180768547267E-2</c:v>
                </c:pt>
                <c:pt idx="79">
                  <c:v>-9.8780402127250075E-2</c:v>
                </c:pt>
                <c:pt idx="80">
                  <c:v>-0.11721844793019244</c:v>
                </c:pt>
                <c:pt idx="81">
                  <c:v>-0.39026591943222211</c:v>
                </c:pt>
                <c:pt idx="82">
                  <c:v>-7.1783325275632831E-2</c:v>
                </c:pt>
                <c:pt idx="83">
                  <c:v>0.10850409187046817</c:v>
                </c:pt>
                <c:pt idx="84">
                  <c:v>-9.4963743756845562E-2</c:v>
                </c:pt>
                <c:pt idx="85">
                  <c:v>-1.3473923154721902E-2</c:v>
                </c:pt>
                <c:pt idx="86">
                  <c:v>0.12150068542210463</c:v>
                </c:pt>
                <c:pt idx="87">
                  <c:v>1.9903474951765546E-2</c:v>
                </c:pt>
                <c:pt idx="88">
                  <c:v>-1.6746890487454435E-2</c:v>
                </c:pt>
                <c:pt idx="89">
                  <c:v>0.29090126279515632</c:v>
                </c:pt>
                <c:pt idx="90">
                  <c:v>0.50931249479788532</c:v>
                </c:pt>
                <c:pt idx="91">
                  <c:v>-1.642589754027891E-2</c:v>
                </c:pt>
                <c:pt idx="92">
                  <c:v>0.33816642219453785</c:v>
                </c:pt>
                <c:pt idx="93">
                  <c:v>-4.6302123822551826E-2</c:v>
                </c:pt>
                <c:pt idx="94">
                  <c:v>7.0286256160982788E-2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3-4D06-9BBB-B76FE5F8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169039440"/>
        <c:axId val="1169037280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6063-4D06-9BBB-B76FE5F8872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6063-4D06-9BBB-B76FE5F8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32544"/>
        <c:axId val="968432184"/>
      </c:scatterChart>
      <c:catAx>
        <c:axId val="116903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69037280"/>
        <c:crosses val="autoZero"/>
        <c:auto val="1"/>
        <c:lblAlgn val="ctr"/>
        <c:lblOffset val="100"/>
        <c:noMultiLvlLbl val="0"/>
      </c:catAx>
      <c:valAx>
        <c:axId val="1169037280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69039440"/>
        <c:crosses val="autoZero"/>
        <c:crossBetween val="between"/>
      </c:valAx>
      <c:valAx>
        <c:axId val="968432184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8432544"/>
        <c:crosses val="max"/>
        <c:crossBetween val="midCat"/>
      </c:valAx>
      <c:valAx>
        <c:axId val="968432544"/>
        <c:scaling>
          <c:orientation val="minMax"/>
          <c:max val="0.60000000000000009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968432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DFBetas(Std)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DFBetaStd(TOC%)</c:v>
          </c:tx>
          <c:spPr>
            <a:solidFill>
              <a:srgbClr val="007800"/>
            </a:solidFill>
            <a:ln>
              <a:solidFill>
                <a:srgbClr val="007800"/>
              </a:solidFill>
              <a:prstDash val="solid"/>
            </a:ln>
          </c:spPr>
          <c:invertIfNegative val="0"/>
          <c:dPt>
            <c:idx val="37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750-4DEE-96E7-617C98865B74}"/>
              </c:ext>
            </c:extLst>
          </c:dPt>
          <c:dPt>
            <c:idx val="81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750-4DEE-96E7-617C98865B74}"/>
              </c:ext>
            </c:extLst>
          </c:dPt>
          <c:dPt>
            <c:idx val="90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750-4DEE-96E7-617C98865B74}"/>
              </c:ext>
            </c:extLst>
          </c:dPt>
          <c:dPt>
            <c:idx val="92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750-4DEE-96E7-617C98865B74}"/>
              </c:ext>
            </c:extLst>
          </c:dPt>
          <c:cat>
            <c:strRef>
              <c:f>'Linear regression'!$B$261:$B$355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regression'!$R$261:$R$355</c:f>
              <c:numCache>
                <c:formatCode>0.000</c:formatCode>
                <c:ptCount val="95"/>
                <c:pt idx="0">
                  <c:v>2.1775386984145841E-3</c:v>
                </c:pt>
                <c:pt idx="1">
                  <c:v>-2.3432356323868819E-2</c:v>
                </c:pt>
                <c:pt idx="2">
                  <c:v>-3.5352248337878942E-3</c:v>
                </c:pt>
                <c:pt idx="3">
                  <c:v>-6.2901140742836217E-4</c:v>
                </c:pt>
                <c:pt idx="4">
                  <c:v>2.1240668022587242E-2</c:v>
                </c:pt>
                <c:pt idx="5">
                  <c:v>-4.2154541215362315E-2</c:v>
                </c:pt>
                <c:pt idx="6">
                  <c:v>-2.363445779440591E-2</c:v>
                </c:pt>
                <c:pt idx="7">
                  <c:v>-1.2474245907031844E-2</c:v>
                </c:pt>
                <c:pt idx="8">
                  <c:v>-4.1760517324335847E-2</c:v>
                </c:pt>
                <c:pt idx="9">
                  <c:v>-3.64350026174904E-2</c:v>
                </c:pt>
                <c:pt idx="10">
                  <c:v>-7.0974094186494918E-2</c:v>
                </c:pt>
                <c:pt idx="11">
                  <c:v>9.538729996563311E-2</c:v>
                </c:pt>
                <c:pt idx="12">
                  <c:v>-1.3270415395530944E-2</c:v>
                </c:pt>
                <c:pt idx="13">
                  <c:v>2.0253580839943393E-2</c:v>
                </c:pt>
                <c:pt idx="14">
                  <c:v>-1.6550570895382507E-3</c:v>
                </c:pt>
                <c:pt idx="15">
                  <c:v>4.8674923736020954E-2</c:v>
                </c:pt>
                <c:pt idx="16">
                  <c:v>2.6515187615651641E-4</c:v>
                </c:pt>
                <c:pt idx="17">
                  <c:v>0.12267819084277148</c:v>
                </c:pt>
                <c:pt idx="18">
                  <c:v>3.5051928153316016E-2</c:v>
                </c:pt>
                <c:pt idx="19">
                  <c:v>8.401269793593874E-2</c:v>
                </c:pt>
                <c:pt idx="20">
                  <c:v>9.2032530063156703E-2</c:v>
                </c:pt>
                <c:pt idx="21">
                  <c:v>8.8211124785722919E-2</c:v>
                </c:pt>
                <c:pt idx="22">
                  <c:v>-9.7007842765569174E-2</c:v>
                </c:pt>
                <c:pt idx="23">
                  <c:v>-0.12906177601718877</c:v>
                </c:pt>
                <c:pt idx="24">
                  <c:v>0.1065667336667146</c:v>
                </c:pt>
                <c:pt idx="25">
                  <c:v>1.7471123803705978E-2</c:v>
                </c:pt>
                <c:pt idx="26">
                  <c:v>-3.3622761202535309E-2</c:v>
                </c:pt>
                <c:pt idx="27">
                  <c:v>-1.6295285224297264E-2</c:v>
                </c:pt>
                <c:pt idx="28">
                  <c:v>-2.5671101503450763E-3</c:v>
                </c:pt>
                <c:pt idx="29">
                  <c:v>-7.6145016893906084E-2</c:v>
                </c:pt>
                <c:pt idx="30">
                  <c:v>-2.0764488918454001E-2</c:v>
                </c:pt>
                <c:pt idx="31">
                  <c:v>-1.9638335808647704E-2</c:v>
                </c:pt>
                <c:pt idx="32">
                  <c:v>-7.7570033109609096E-2</c:v>
                </c:pt>
                <c:pt idx="33">
                  <c:v>0.11652667165602834</c:v>
                </c:pt>
                <c:pt idx="34">
                  <c:v>4.6675632340038103E-2</c:v>
                </c:pt>
                <c:pt idx="35">
                  <c:v>-0.12907807050776782</c:v>
                </c:pt>
                <c:pt idx="36">
                  <c:v>-6.4996388735265906E-2</c:v>
                </c:pt>
                <c:pt idx="37">
                  <c:v>-0.33360267188503862</c:v>
                </c:pt>
                <c:pt idx="38">
                  <c:v>-0.18541228508276839</c:v>
                </c:pt>
                <c:pt idx="39">
                  <c:v>-3.6199923400976115E-2</c:v>
                </c:pt>
                <c:pt idx="40">
                  <c:v>-1.1158328735933625E-2</c:v>
                </c:pt>
                <c:pt idx="41">
                  <c:v>3.1094459355689566E-2</c:v>
                </c:pt>
                <c:pt idx="42">
                  <c:v>7.3137871707211394E-2</c:v>
                </c:pt>
                <c:pt idx="43">
                  <c:v>-4.4393609613566809E-2</c:v>
                </c:pt>
                <c:pt idx="44">
                  <c:v>-7.6996089853000937E-2</c:v>
                </c:pt>
                <c:pt idx="45">
                  <c:v>3.2696298583909038E-2</c:v>
                </c:pt>
                <c:pt idx="46">
                  <c:v>8.8821737017546434E-2</c:v>
                </c:pt>
                <c:pt idx="47">
                  <c:v>3.7265694479805714E-3</c:v>
                </c:pt>
                <c:pt idx="48">
                  <c:v>8.0819483354981E-2</c:v>
                </c:pt>
                <c:pt idx="49">
                  <c:v>-1.1686135453562039E-2</c:v>
                </c:pt>
                <c:pt idx="50">
                  <c:v>9.1949979877850974E-2</c:v>
                </c:pt>
                <c:pt idx="51">
                  <c:v>0.1031184107234607</c:v>
                </c:pt>
                <c:pt idx="52">
                  <c:v>7.8603984536038812E-2</c:v>
                </c:pt>
                <c:pt idx="53">
                  <c:v>2.4987478815037795E-2</c:v>
                </c:pt>
                <c:pt idx="54">
                  <c:v>4.9884606654447591E-2</c:v>
                </c:pt>
                <c:pt idx="55">
                  <c:v>2.0395539282645224E-2</c:v>
                </c:pt>
                <c:pt idx="56">
                  <c:v>-7.3025403175986164E-3</c:v>
                </c:pt>
                <c:pt idx="57">
                  <c:v>5.4719362753807024E-2</c:v>
                </c:pt>
                <c:pt idx="58">
                  <c:v>-5.0470512840373398E-2</c:v>
                </c:pt>
                <c:pt idx="59">
                  <c:v>-5.2094811002499838E-2</c:v>
                </c:pt>
                <c:pt idx="60">
                  <c:v>9.3363201497843138E-3</c:v>
                </c:pt>
                <c:pt idx="61">
                  <c:v>-9.5837748182345195E-2</c:v>
                </c:pt>
                <c:pt idx="62">
                  <c:v>3.2190375961186193E-2</c:v>
                </c:pt>
                <c:pt idx="63">
                  <c:v>1.3979462011603249E-2</c:v>
                </c:pt>
                <c:pt idx="64">
                  <c:v>3.8036594720251303E-2</c:v>
                </c:pt>
                <c:pt idx="65">
                  <c:v>-1.7730379571809049E-2</c:v>
                </c:pt>
                <c:pt idx="66">
                  <c:v>7.1432136495117177E-3</c:v>
                </c:pt>
                <c:pt idx="67">
                  <c:v>6.747952079876611E-2</c:v>
                </c:pt>
                <c:pt idx="68">
                  <c:v>3.6893231644215534E-2</c:v>
                </c:pt>
                <c:pt idx="69">
                  <c:v>4.6378840449694833E-5</c:v>
                </c:pt>
                <c:pt idx="70">
                  <c:v>-9.4509460520392965E-3</c:v>
                </c:pt>
                <c:pt idx="71">
                  <c:v>1.4774470996523957E-2</c:v>
                </c:pt>
                <c:pt idx="72">
                  <c:v>-1.7470471475268444E-2</c:v>
                </c:pt>
                <c:pt idx="73">
                  <c:v>-4.1451780584372183E-2</c:v>
                </c:pt>
                <c:pt idx="74">
                  <c:v>-1.4776296827132177E-2</c:v>
                </c:pt>
                <c:pt idx="75">
                  <c:v>-3.9112623739980291E-2</c:v>
                </c:pt>
                <c:pt idx="76">
                  <c:v>-1.1013016126862686E-2</c:v>
                </c:pt>
                <c:pt idx="77">
                  <c:v>-2.8750414601243234E-2</c:v>
                </c:pt>
                <c:pt idx="78">
                  <c:v>-3.1528734296941557E-2</c:v>
                </c:pt>
                <c:pt idx="79">
                  <c:v>-6.0987368513410738E-2</c:v>
                </c:pt>
                <c:pt idx="80">
                  <c:v>-0.11175677055936785</c:v>
                </c:pt>
                <c:pt idx="81">
                  <c:v>-0.37229662915326267</c:v>
                </c:pt>
                <c:pt idx="82">
                  <c:v>6.0388632988923286E-3</c:v>
                </c:pt>
                <c:pt idx="83">
                  <c:v>-6.4794143711525282E-2</c:v>
                </c:pt>
                <c:pt idx="84">
                  <c:v>5.955401053111143E-2</c:v>
                </c:pt>
                <c:pt idx="85">
                  <c:v>2.3277483528296511E-3</c:v>
                </c:pt>
                <c:pt idx="86">
                  <c:v>-7.3246820617082237E-2</c:v>
                </c:pt>
                <c:pt idx="87">
                  <c:v>-1.3751764896040528E-2</c:v>
                </c:pt>
                <c:pt idx="88">
                  <c:v>1.1126913323299743E-2</c:v>
                </c:pt>
                <c:pt idx="89">
                  <c:v>0.2021969439124173</c:v>
                </c:pt>
                <c:pt idx="90">
                  <c:v>0.32418478596903449</c:v>
                </c:pt>
                <c:pt idx="91">
                  <c:v>-9.634557403394613E-3</c:v>
                </c:pt>
                <c:pt idx="92">
                  <c:v>0.32884735843521712</c:v>
                </c:pt>
                <c:pt idx="93">
                  <c:v>-2.1751796573222546E-2</c:v>
                </c:pt>
                <c:pt idx="94">
                  <c:v>1.3691189211363849E-2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750-4DEE-96E7-617C98865B74}"/>
            </c:ext>
          </c:extLst>
        </c:ser>
        <c:ser>
          <c:idx val="0"/>
          <c:order val="1"/>
          <c:tx>
            <c:v>DFBetaStd(Intercept)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Pt>
            <c:idx val="23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750-4DEE-96E7-617C98865B74}"/>
              </c:ext>
            </c:extLst>
          </c:dPt>
          <c:dPt>
            <c:idx val="81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750-4DEE-96E7-617C98865B74}"/>
              </c:ext>
            </c:extLst>
          </c:dPt>
          <c:dPt>
            <c:idx val="92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750-4DEE-96E7-617C98865B7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50-4DEE-96E7-617C98865B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0-4DEE-96E7-617C98865B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50-4DEE-96E7-617C98865B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50-4DEE-96E7-617C98865B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50-4DEE-96E7-617C98865B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50-4DEE-96E7-617C98865B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50-4DEE-96E7-617C98865B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Obs8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0-4DEE-96E7-617C98865B7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Obs9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50-4DEE-96E7-617C98865B7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0-4DEE-96E7-617C98865B7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50-4DEE-96E7-617C98865B7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0-4DEE-96E7-617C98865B7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50-4DEE-96E7-617C98865B7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50-4DEE-96E7-617C98865B7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50-4DEE-96E7-617C98865B7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50-4DEE-96E7-617C98865B7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50-4DEE-96E7-617C98865B7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Obs18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50-4DEE-96E7-617C98865B7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50-4DEE-96E7-617C98865B7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750-4DEE-96E7-617C98865B7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750-4DEE-96E7-617C98865B7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750-4DEE-96E7-617C98865B7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750-4DEE-96E7-617C98865B7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Obs24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750-4DEE-96E7-617C98865B7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750-4DEE-96E7-617C98865B7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750-4DEE-96E7-617C98865B7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750-4DEE-96E7-617C98865B7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750-4DEE-96E7-617C98865B7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750-4DEE-96E7-617C98865B7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750-4DEE-96E7-617C98865B7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750-4DEE-96E7-617C98865B7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750-4DEE-96E7-617C98865B7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750-4DEE-96E7-617C98865B7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Obs34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750-4DEE-96E7-617C98865B7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750-4DEE-96E7-617C98865B7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750-4DEE-96E7-617C98865B7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750-4DEE-96E7-617C98865B7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Obs38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750-4DEE-96E7-617C98865B7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Obs39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750-4DEE-96E7-617C98865B7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750-4DEE-96E7-617C98865B7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750-4DEE-96E7-617C98865B7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750-4DEE-96E7-617C98865B7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750-4DEE-96E7-617C98865B7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750-4DEE-96E7-617C98865B7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750-4DEE-96E7-617C98865B7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750-4DEE-96E7-617C98865B7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750-4DEE-96E7-617C98865B7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750-4DEE-96E7-617C98865B7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750-4DEE-96E7-617C98865B7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750-4DEE-96E7-617C98865B7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750-4DEE-96E7-617C98865B7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750-4DEE-96E7-617C98865B7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750-4DEE-96E7-617C98865B7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750-4DEE-96E7-617C98865B7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750-4DEE-96E7-617C98865B7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750-4DEE-96E7-617C98865B7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750-4DEE-96E7-617C98865B7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750-4DEE-96E7-617C98865B7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750-4DEE-96E7-617C98865B7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750-4DEE-96E7-617C98865B7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750-4DEE-96E7-617C98865B7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750-4DEE-96E7-617C98865B7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750-4DEE-96E7-617C98865B7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750-4DEE-96E7-617C98865B7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750-4DEE-96E7-617C98865B7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750-4DEE-96E7-617C98865B7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0750-4DEE-96E7-617C98865B7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0750-4DEE-96E7-617C98865B7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750-4DEE-96E7-617C98865B7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750-4DEE-96E7-617C98865B7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750-4DEE-96E7-617C98865B7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750-4DEE-96E7-617C98865B7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0750-4DEE-96E7-617C98865B7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0750-4DEE-96E7-617C98865B7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750-4DEE-96E7-617C98865B7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750-4DEE-96E7-617C98865B7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0750-4DEE-96E7-617C98865B7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0750-4DEE-96E7-617C98865B7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0750-4DEE-96E7-617C98865B7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750-4DEE-96E7-617C98865B7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750-4DEE-96E7-617C98865B7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Obs82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750-4DEE-96E7-617C98865B7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750-4DEE-96E7-617C98865B7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750-4DEE-96E7-617C98865B7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750-4DEE-96E7-617C98865B7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750-4DEE-96E7-617C98865B7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0750-4DEE-96E7-617C98865B7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750-4DEE-96E7-617C98865B7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750-4DEE-96E7-617C98865B7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Obs90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750-4DEE-96E7-617C98865B7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Obs91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0750-4DEE-96E7-617C98865B7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0750-4DEE-96E7-617C98865B7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0750-4DEE-96E7-617C98865B7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0750-4DEE-96E7-617C98865B7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0750-4DEE-96E7-617C98865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'Linear regression'!$B$261:$B$355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regression'!$Q$261:$Q$355</c:f>
              <c:numCache>
                <c:formatCode>0.000</c:formatCode>
                <c:ptCount val="95"/>
                <c:pt idx="0">
                  <c:v>-1.5229589366125019E-2</c:v>
                </c:pt>
                <c:pt idx="1">
                  <c:v>-7.7377981980548492E-3</c:v>
                </c:pt>
                <c:pt idx="2">
                  <c:v>-4.1113923314507896E-2</c:v>
                </c:pt>
                <c:pt idx="3">
                  <c:v>-7.3152707351998598E-3</c:v>
                </c:pt>
                <c:pt idx="4">
                  <c:v>-5.9077369146033558E-2</c:v>
                </c:pt>
                <c:pt idx="5">
                  <c:v>-2.4320083710222783E-2</c:v>
                </c:pt>
                <c:pt idx="6">
                  <c:v>6.5735295434290922E-2</c:v>
                </c:pt>
                <c:pt idx="7">
                  <c:v>0.17584120016609964</c:v>
                </c:pt>
                <c:pt idx="8">
                  <c:v>0.20212598367757548</c:v>
                </c:pt>
                <c:pt idx="9">
                  <c:v>1.6027804494486638E-4</c:v>
                </c:pt>
                <c:pt idx="10">
                  <c:v>4.7382147100966101E-3</c:v>
                </c:pt>
                <c:pt idx="11">
                  <c:v>-0.1310767268202036</c:v>
                </c:pt>
                <c:pt idx="12">
                  <c:v>-4.1617200475245399E-2</c:v>
                </c:pt>
                <c:pt idx="13">
                  <c:v>4.0283898145299243E-2</c:v>
                </c:pt>
                <c:pt idx="14">
                  <c:v>1.6407754727853625E-2</c:v>
                </c:pt>
                <c:pt idx="15">
                  <c:v>9.138998106124034E-4</c:v>
                </c:pt>
                <c:pt idx="16">
                  <c:v>-3.8170285996020953E-4</c:v>
                </c:pt>
                <c:pt idx="17">
                  <c:v>0.1112715184694729</c:v>
                </c:pt>
                <c:pt idx="18">
                  <c:v>-5.0335786027597029E-2</c:v>
                </c:pt>
                <c:pt idx="19">
                  <c:v>-0.12623718561481106</c:v>
                </c:pt>
                <c:pt idx="20">
                  <c:v>-0.1229437651764012</c:v>
                </c:pt>
                <c:pt idx="21">
                  <c:v>-0.12910402718040745</c:v>
                </c:pt>
                <c:pt idx="22">
                  <c:v>0.1679009938367001</c:v>
                </c:pt>
                <c:pt idx="23">
                  <c:v>0.23884028913741684</c:v>
                </c:pt>
                <c:pt idx="24">
                  <c:v>-0.14151586162118118</c:v>
                </c:pt>
                <c:pt idx="25">
                  <c:v>-2.4676284024483096E-2</c:v>
                </c:pt>
                <c:pt idx="26">
                  <c:v>4.8825686418453543E-2</c:v>
                </c:pt>
                <c:pt idx="27">
                  <c:v>5.9517570336188381E-2</c:v>
                </c:pt>
                <c:pt idx="28">
                  <c:v>-8.0506852713086424E-3</c:v>
                </c:pt>
                <c:pt idx="29">
                  <c:v>1.5267992020808897E-2</c:v>
                </c:pt>
                <c:pt idx="30">
                  <c:v>-2.6577545117005087E-2</c:v>
                </c:pt>
                <c:pt idx="31">
                  <c:v>4.3063134695775747E-3</c:v>
                </c:pt>
                <c:pt idx="32">
                  <c:v>3.3559513969556136E-2</c:v>
                </c:pt>
                <c:pt idx="33">
                  <c:v>2.8741813811565143E-2</c:v>
                </c:pt>
                <c:pt idx="34">
                  <c:v>4.7404632286832296E-2</c:v>
                </c:pt>
                <c:pt idx="35">
                  <c:v>6.2486564912321754E-2</c:v>
                </c:pt>
                <c:pt idx="36">
                  <c:v>1.007951507391153E-3</c:v>
                </c:pt>
                <c:pt idx="37">
                  <c:v>0.1840573541506709</c:v>
                </c:pt>
                <c:pt idx="38">
                  <c:v>6.9626510928181576E-2</c:v>
                </c:pt>
                <c:pt idx="39">
                  <c:v>-2.0884705230632534E-2</c:v>
                </c:pt>
                <c:pt idx="40">
                  <c:v>-5.3966066865193648E-3</c:v>
                </c:pt>
                <c:pt idx="41">
                  <c:v>-7.4689166808676849E-2</c:v>
                </c:pt>
                <c:pt idx="42">
                  <c:v>-2.7222757065251121E-2</c:v>
                </c:pt>
                <c:pt idx="43">
                  <c:v>-3.0791825191970866E-3</c:v>
                </c:pt>
                <c:pt idx="44">
                  <c:v>1.8242763044930891E-2</c:v>
                </c:pt>
                <c:pt idx="45">
                  <c:v>-5.9720057256411323E-2</c:v>
                </c:pt>
                <c:pt idx="46">
                  <c:v>-0.11898645625429161</c:v>
                </c:pt>
                <c:pt idx="47">
                  <c:v>-6.0505056316381605E-3</c:v>
                </c:pt>
                <c:pt idx="48">
                  <c:v>-0.11157761101814188</c:v>
                </c:pt>
                <c:pt idx="49">
                  <c:v>3.1242744456577501E-2</c:v>
                </c:pt>
                <c:pt idx="50">
                  <c:v>-0.13164902867462869</c:v>
                </c:pt>
                <c:pt idx="51">
                  <c:v>-0.13920107303947468</c:v>
                </c:pt>
                <c:pt idx="52">
                  <c:v>-0.12253081603605392</c:v>
                </c:pt>
                <c:pt idx="53">
                  <c:v>-3.5909909444205995E-2</c:v>
                </c:pt>
                <c:pt idx="54">
                  <c:v>-7.5228518728566104E-2</c:v>
                </c:pt>
                <c:pt idx="55">
                  <c:v>-3.1908474780904791E-2</c:v>
                </c:pt>
                <c:pt idx="56">
                  <c:v>1.0559282775923318E-2</c:v>
                </c:pt>
                <c:pt idx="57">
                  <c:v>-0.10601334448658745</c:v>
                </c:pt>
                <c:pt idx="58">
                  <c:v>-3.084165400871515E-2</c:v>
                </c:pt>
                <c:pt idx="59">
                  <c:v>9.851881464333942E-2</c:v>
                </c:pt>
                <c:pt idx="60">
                  <c:v>-1.3207728678237865E-2</c:v>
                </c:pt>
                <c:pt idx="61">
                  <c:v>0.16868018801640797</c:v>
                </c:pt>
                <c:pt idx="62">
                  <c:v>1.0629858545359035E-2</c:v>
                </c:pt>
                <c:pt idx="63">
                  <c:v>2.2081964515677163E-3</c:v>
                </c:pt>
                <c:pt idx="64">
                  <c:v>-3.2505620722351448E-3</c:v>
                </c:pt>
                <c:pt idx="65">
                  <c:v>5.1214589709353562E-3</c:v>
                </c:pt>
                <c:pt idx="66">
                  <c:v>-1.0751433739887425E-2</c:v>
                </c:pt>
                <c:pt idx="67">
                  <c:v>-0.10392478045852763</c:v>
                </c:pt>
                <c:pt idx="68">
                  <c:v>-6.3608454743601786E-2</c:v>
                </c:pt>
                <c:pt idx="69">
                  <c:v>-2.0205182452996927E-3</c:v>
                </c:pt>
                <c:pt idx="70">
                  <c:v>-5.5524458581508812E-2</c:v>
                </c:pt>
                <c:pt idx="71">
                  <c:v>-2.1723536567070125E-2</c:v>
                </c:pt>
                <c:pt idx="72">
                  <c:v>2.3737248623046589E-2</c:v>
                </c:pt>
                <c:pt idx="73">
                  <c:v>8.3932722151374817E-2</c:v>
                </c:pt>
                <c:pt idx="74">
                  <c:v>2.3465498880873535E-2</c:v>
                </c:pt>
                <c:pt idx="75">
                  <c:v>6.7548012156554357E-2</c:v>
                </c:pt>
                <c:pt idx="76">
                  <c:v>1.6930851615798409E-2</c:v>
                </c:pt>
                <c:pt idx="77">
                  <c:v>4.8420645223897711E-2</c:v>
                </c:pt>
                <c:pt idx="78">
                  <c:v>5.4820911995751037E-2</c:v>
                </c:pt>
                <c:pt idx="79">
                  <c:v>4.0715031298745605E-3</c:v>
                </c:pt>
                <c:pt idx="80">
                  <c:v>7.0013884633406145E-2</c:v>
                </c:pt>
                <c:pt idx="81">
                  <c:v>0.23367572026408082</c:v>
                </c:pt>
                <c:pt idx="82">
                  <c:v>-4.6705496288892701E-2</c:v>
                </c:pt>
                <c:pt idx="83">
                  <c:v>0.10344291768802918</c:v>
                </c:pt>
                <c:pt idx="84">
                  <c:v>-9.1555310898757514E-2</c:v>
                </c:pt>
                <c:pt idx="85">
                  <c:v>-9.6452916243965937E-3</c:v>
                </c:pt>
                <c:pt idx="86">
                  <c:v>0.11609132241354568</c:v>
                </c:pt>
                <c:pt idx="87">
                  <c:v>1.9568141831205005E-2</c:v>
                </c:pt>
                <c:pt idx="88">
                  <c:v>-1.634370453587981E-2</c:v>
                </c:pt>
                <c:pt idx="89">
                  <c:v>-4.1834379242483941E-2</c:v>
                </c:pt>
                <c:pt idx="90">
                  <c:v>-3.3469406326107003E-2</c:v>
                </c:pt>
                <c:pt idx="91">
                  <c:v>4.2382541885257594E-5</c:v>
                </c:pt>
                <c:pt idx="92">
                  <c:v>-0.22075614828452261</c:v>
                </c:pt>
                <c:pt idx="93">
                  <c:v>-6.2394858106801631E-3</c:v>
                </c:pt>
                <c:pt idx="94">
                  <c:v>2.9182883183172612E-2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0-4DEE-96E7-617C9886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68429664"/>
        <c:axId val="968436864"/>
      </c:barChart>
      <c:scatterChart>
        <c:scatterStyle val="lineMarker"/>
        <c:varyColors val="0"/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0750-4DEE-96E7-617C98865B7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3-0750-4DEE-96E7-617C9886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38360"/>
        <c:axId val="1169032240"/>
      </c:scatterChart>
      <c:catAx>
        <c:axId val="9684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68436864"/>
        <c:crosses val="autoZero"/>
        <c:auto val="1"/>
        <c:lblAlgn val="ctr"/>
        <c:lblOffset val="100"/>
        <c:noMultiLvlLbl val="0"/>
      </c:catAx>
      <c:valAx>
        <c:axId val="968436864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68429664"/>
        <c:crosses val="autoZero"/>
        <c:crossBetween val="between"/>
      </c:valAx>
      <c:valAx>
        <c:axId val="1169032240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69038360"/>
        <c:crosses val="max"/>
        <c:crossBetween val="midCat"/>
      </c:valAx>
      <c:valAx>
        <c:axId val="1169038360"/>
        <c:scaling>
          <c:orientation val="minMax"/>
          <c:max val="0.39999999999999991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11690322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'PCA1'!$C$32:$M$32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'PCA1'!$C$33:$M$33</c:f>
              <c:numCache>
                <c:formatCode>0.000</c:formatCode>
                <c:ptCount val="11"/>
                <c:pt idx="0">
                  <c:v>4.8023653876690267</c:v>
                </c:pt>
                <c:pt idx="1">
                  <c:v>2.6470748557891008</c:v>
                </c:pt>
                <c:pt idx="2">
                  <c:v>1.3319641021794879</c:v>
                </c:pt>
                <c:pt idx="3">
                  <c:v>0.98356637696171112</c:v>
                </c:pt>
                <c:pt idx="4">
                  <c:v>0.71414319744994059</c:v>
                </c:pt>
                <c:pt idx="5">
                  <c:v>0.64862210507778095</c:v>
                </c:pt>
                <c:pt idx="6">
                  <c:v>0.34914325441005728</c:v>
                </c:pt>
                <c:pt idx="7">
                  <c:v>0.22553571485246529</c:v>
                </c:pt>
                <c:pt idx="8">
                  <c:v>0.15223742329402573</c:v>
                </c:pt>
                <c:pt idx="9">
                  <c:v>9.9801253862708647E-2</c:v>
                </c:pt>
                <c:pt idx="10">
                  <c:v>4.5546328453704321E-2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5-4ED4-AF96-894133D3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82216992"/>
        <c:axId val="8822187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rgbClr val="FF0000"/>
                </a:solidFill>
                <a:prstDash val="solid"/>
              </a:ln>
            </c:spPr>
          </c:marker>
          <c:cat>
            <c:strRef>
              <c:f>'PCA1'!$C$32:$M$32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'PCA1'!$C$35:$M$35</c:f>
              <c:numCache>
                <c:formatCode>0.000</c:formatCode>
                <c:ptCount val="11"/>
                <c:pt idx="0">
                  <c:v>40.019711563908523</c:v>
                </c:pt>
                <c:pt idx="1">
                  <c:v>62.078668695484346</c:v>
                </c:pt>
                <c:pt idx="2">
                  <c:v>73.178369546980065</c:v>
                </c:pt>
                <c:pt idx="3">
                  <c:v>81.374756021660986</c:v>
                </c:pt>
                <c:pt idx="4">
                  <c:v>87.325949333743822</c:v>
                </c:pt>
                <c:pt idx="5">
                  <c:v>92.731133542725331</c:v>
                </c:pt>
                <c:pt idx="6">
                  <c:v>95.64066066280914</c:v>
                </c:pt>
                <c:pt idx="7">
                  <c:v>97.520124953246352</c:v>
                </c:pt>
                <c:pt idx="8">
                  <c:v>98.788770147363238</c:v>
                </c:pt>
                <c:pt idx="9">
                  <c:v>99.620447262885804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5-4ED4-AF96-894133D3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54784"/>
        <c:axId val="1148057664"/>
      </c:lineChart>
      <c:catAx>
        <c:axId val="8822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axis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82218792"/>
        <c:crosses val="autoZero"/>
        <c:auto val="1"/>
        <c:lblAlgn val="ctr"/>
        <c:lblOffset val="100"/>
        <c:noMultiLvlLbl val="0"/>
      </c:catAx>
      <c:valAx>
        <c:axId val="8822187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Eigenvalue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82216992"/>
        <c:crosses val="autoZero"/>
        <c:crossBetween val="between"/>
      </c:valAx>
      <c:valAx>
        <c:axId val="11480576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Cumulative variability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48054784"/>
        <c:crosses val="max"/>
        <c:crossBetween val="between"/>
        <c:majorUnit val="20"/>
      </c:valAx>
      <c:catAx>
        <c:axId val="11480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057664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Variables (axes F1 and F2: 62,08 %)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1745252431681335E-2"/>
          <c:y val="7.9784468117955837E-2"/>
          <c:w val="0.92472533580361282"/>
          <c:h val="0.7591560907827698"/>
        </c:manualLayout>
      </c:layout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60784313725490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Clay+Silt%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E-414A-90DB-2AD0D21868F9}"/>
                </c:ext>
              </c:extLst>
            </c:dLbl>
            <c:dLbl>
              <c:idx val="1"/>
              <c:layout>
                <c:manualLayout>
                  <c:x val="-1.960784313725490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TOC%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E-414A-90DB-2AD0D21868F9}"/>
                </c:ext>
              </c:extLst>
            </c:dLbl>
            <c:dLbl>
              <c:idx val="2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E-414A-90DB-2AD0D21868F9}"/>
                </c:ext>
              </c:extLst>
            </c:dLbl>
            <c:dLbl>
              <c:idx val="3"/>
              <c:layout>
                <c:manualLayout>
                  <c:x val="-0.1070980392156862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E-414A-90DB-2AD0D21868F9}"/>
                </c:ext>
              </c:extLst>
            </c:dLbl>
            <c:dLbl>
              <c:idx val="4"/>
              <c:layout>
                <c:manualLayout>
                  <c:x val="-1.9607843137254975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PFHxA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E-414A-90DB-2AD0D21868F9}"/>
                </c:ext>
              </c:extLst>
            </c:dLbl>
            <c:dLbl>
              <c:idx val="5"/>
              <c:layout>
                <c:manualLayout>
                  <c:x val="-1.9607843137254975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AE-414A-90DB-2AD0D21868F9}"/>
                </c:ext>
              </c:extLst>
            </c:dLbl>
            <c:dLbl>
              <c:idx val="6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AE-414A-90DB-2AD0D21868F9}"/>
                </c:ext>
              </c:extLst>
            </c:dLbl>
            <c:dLbl>
              <c:idx val="7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AE-414A-90DB-2AD0D21868F9}"/>
                </c:ext>
              </c:extLst>
            </c:dLbl>
            <c:dLbl>
              <c:idx val="8"/>
              <c:layout>
                <c:manualLayout>
                  <c:x val="-1.960784313725490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AE-414A-90DB-2AD0D21868F9}"/>
                </c:ext>
              </c:extLst>
            </c:dLbl>
            <c:dLbl>
              <c:idx val="9"/>
              <c:layout>
                <c:manualLayout>
                  <c:x val="-1.9607843137254829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PFUnA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AE-414A-90DB-2AD0D21868F9}"/>
                </c:ext>
              </c:extLst>
            </c:dLbl>
            <c:dLbl>
              <c:idx val="10"/>
              <c:layout>
                <c:manualLayout>
                  <c:x val="-1.960784313725497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AE-414A-90DB-2AD0D21868F9}"/>
                </c:ext>
              </c:extLst>
            </c:dLbl>
            <c:dLbl>
              <c:idx val="11"/>
              <c:layout>
                <c:manualLayout>
                  <c:x val="-1.960784313725497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PFTriA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AE-414A-90DB-2AD0D2186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PCA1_HID!$A$1:$A$12</c:f>
              <c:numCache>
                <c:formatCode>General</c:formatCode>
                <c:ptCount val="12"/>
                <c:pt idx="0">
                  <c:v>0.42214003147571666</c:v>
                </c:pt>
                <c:pt idx="1">
                  <c:v>0.31642310102465554</c:v>
                </c:pt>
                <c:pt idx="2">
                  <c:v>0.9030963864243039</c:v>
                </c:pt>
                <c:pt idx="3">
                  <c:v>-8.411658804259084E-2</c:v>
                </c:pt>
                <c:pt idx="4">
                  <c:v>0.57549152494859446</c:v>
                </c:pt>
                <c:pt idx="5">
                  <c:v>0.74001796554086274</c:v>
                </c:pt>
                <c:pt idx="6">
                  <c:v>0.80094611942331928</c:v>
                </c:pt>
                <c:pt idx="7">
                  <c:v>0.84829722698766752</c:v>
                </c:pt>
                <c:pt idx="8">
                  <c:v>0.86890768847826472</c:v>
                </c:pt>
                <c:pt idx="9">
                  <c:v>0.78654566704281625</c:v>
                </c:pt>
                <c:pt idx="10">
                  <c:v>0.20950692767839485</c:v>
                </c:pt>
                <c:pt idx="11">
                  <c:v>0.20950692767839485</c:v>
                </c:pt>
              </c:numCache>
            </c:numRef>
          </c:xVal>
          <c:yVal>
            <c:numRef>
              <c:f>PCA1_HID!$B$1:$B$12</c:f>
              <c:numCache>
                <c:formatCode>General</c:formatCode>
                <c:ptCount val="12"/>
                <c:pt idx="0">
                  <c:v>0.19674975308075518</c:v>
                </c:pt>
                <c:pt idx="1">
                  <c:v>0.63833793565694452</c:v>
                </c:pt>
                <c:pt idx="2">
                  <c:v>-7.9994590491374376E-3</c:v>
                </c:pt>
                <c:pt idx="3">
                  <c:v>6.5478293189376674E-2</c:v>
                </c:pt>
                <c:pt idx="4">
                  <c:v>-0.24724826736905645</c:v>
                </c:pt>
                <c:pt idx="5">
                  <c:v>-0.35923272719101573</c:v>
                </c:pt>
                <c:pt idx="6">
                  <c:v>-0.37656967163079136</c:v>
                </c:pt>
                <c:pt idx="7">
                  <c:v>-0.3209504273801958</c:v>
                </c:pt>
                <c:pt idx="8">
                  <c:v>1.1944055725096539E-2</c:v>
                </c:pt>
                <c:pt idx="9">
                  <c:v>0.41411524034261121</c:v>
                </c:pt>
                <c:pt idx="10">
                  <c:v>0.89160244137956213</c:v>
                </c:pt>
                <c:pt idx="11">
                  <c:v>0.89160244137956213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E-414A-90DB-2AD0D21868F9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'PCA1'!ycir2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'PCA1'!yycir3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AE-414A-90DB-2AD0D21868F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0.42214003147571666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0.19674975308075518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D7AE-414A-90DB-2AD0D21868F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0.31642310102465554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0.63833793565694452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D7AE-414A-90DB-2AD0D21868F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0.9030963864243039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-7.9994590491374376E-3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D7AE-414A-90DB-2AD0D21868F9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-8.411658804259084E-2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6.5478293189376674E-2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D7AE-414A-90DB-2AD0D21868F9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0.57549152494859446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-0.24724826736905645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D7AE-414A-90DB-2AD0D21868F9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0.74001796554086274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-0.35923272719101573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D7AE-414A-90DB-2AD0D21868F9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0.80094611942331928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-0.37656967163079136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7AE-414A-90DB-2AD0D21868F9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0.84829722698766752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-0.3209504273801958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7AE-414A-90DB-2AD0D21868F9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0.86890768847826472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1.1944055725096539E-2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D7AE-414A-90DB-2AD0D21868F9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0.78654566704281625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0.41411524034261121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8-D7AE-414A-90DB-2AD0D21868F9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0.20950692767839485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0.89160244137956213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7AE-414A-90DB-2AD0D21868F9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0.20950692767839485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0.89160244137956213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D7AE-414A-90DB-2AD0D218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39392"/>
        <c:axId val="1148139752"/>
      </c:scatterChart>
      <c:valAx>
        <c:axId val="114813939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48139752"/>
        <c:crosses val="autoZero"/>
        <c:crossBetween val="midCat"/>
        <c:majorUnit val="0.25"/>
      </c:valAx>
      <c:valAx>
        <c:axId val="11481397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1148139392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33773165073115857"/>
          <c:y val="0.91029365446966193"/>
          <c:w val="0.36025098425196855"/>
          <c:h val="6.6176933765632245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Observations (axes F1 and F2: 62,08 %)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observations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03819444444444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R1582BC007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B-486B-A634-FE180D45F543}"/>
                </c:ext>
              </c:extLst>
            </c:dLbl>
            <c:dLbl>
              <c:idx val="1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R1823MC012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B-486B-A634-FE180D45F543}"/>
                </c:ext>
              </c:extLst>
            </c:dLbl>
            <c:dLbl>
              <c:idx val="2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R1843BC038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9B-486B-A634-FE180D45F543}"/>
                </c:ext>
              </c:extLst>
            </c:dLbl>
            <c:dLbl>
              <c:idx val="3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R1846MC014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B-486B-A634-FE180D45F543}"/>
                </c:ext>
              </c:extLst>
            </c:dLbl>
            <c:dLbl>
              <c:idx val="4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R1865MC015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B-486B-A634-FE180D45F543}"/>
                </c:ext>
              </c:extLst>
            </c:dLbl>
            <c:dLbl>
              <c:idx val="5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R1869MC016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9B-486B-A634-FE180D45F543}"/>
                </c:ext>
              </c:extLst>
            </c:dLbl>
            <c:dLbl>
              <c:idx val="6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R1872MC019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9B-486B-A634-FE180D45F543}"/>
                </c:ext>
              </c:extLst>
            </c:dLbl>
            <c:dLbl>
              <c:idx val="7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R1878MC021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9B-486B-A634-FE180D45F543}"/>
                </c:ext>
              </c:extLst>
            </c:dLbl>
            <c:dLbl>
              <c:idx val="8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R1887MC023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9B-486B-A634-FE180D45F543}"/>
                </c:ext>
              </c:extLst>
            </c:dLbl>
            <c:dLbl>
              <c:idx val="9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R2028BX04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9B-486B-A634-FE180D45F543}"/>
                </c:ext>
              </c:extLst>
            </c:dLbl>
            <c:dLbl>
              <c:idx val="10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R2056BX06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9B-486B-A634-FE180D45F543}"/>
                </c:ext>
              </c:extLst>
            </c:dLbl>
            <c:dLbl>
              <c:idx val="11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R2057BX07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9B-486B-A634-FE180D45F543}"/>
                </c:ext>
              </c:extLst>
            </c:dLbl>
            <c:dLbl>
              <c:idx val="12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R2108BX10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9B-486B-A634-FE180D45F543}"/>
                </c:ext>
              </c:extLst>
            </c:dLbl>
            <c:dLbl>
              <c:idx val="1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R2924BX01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9B-486B-A634-FE180D45F543}"/>
                </c:ext>
              </c:extLst>
            </c:dLbl>
            <c:dLbl>
              <c:idx val="14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R2969BX03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19B-486B-A634-FE180D45F543}"/>
                </c:ext>
              </c:extLst>
            </c:dLbl>
            <c:dLbl>
              <c:idx val="15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R3004BX04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9B-486B-A634-FE180D45F543}"/>
                </c:ext>
              </c:extLst>
            </c:dLbl>
            <c:dLbl>
              <c:idx val="1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R3032BX01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9B-486B-A634-FE180D45F543}"/>
                </c:ext>
              </c:extLst>
            </c:dLbl>
            <c:dLbl>
              <c:idx val="1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R3105BX04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19B-486B-A634-FE180D45F543}"/>
                </c:ext>
              </c:extLst>
            </c:dLbl>
            <c:dLbl>
              <c:idx val="18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R367MC025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19B-486B-A634-FE180D45F543}"/>
                </c:ext>
              </c:extLst>
            </c:dLbl>
            <c:dLbl>
              <c:idx val="19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R384MC028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19B-486B-A634-FE180D45F543}"/>
                </c:ext>
              </c:extLst>
            </c:dLbl>
            <c:dLbl>
              <c:idx val="20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R391MC029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19B-486B-A634-FE180D45F543}"/>
                </c:ext>
              </c:extLst>
            </c:dLbl>
            <c:dLbl>
              <c:idx val="21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R421MC033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19B-486B-A634-FE180D45F543}"/>
                </c:ext>
              </c:extLst>
            </c:dLbl>
            <c:dLbl>
              <c:idx val="2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R422BX090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19B-486B-A634-FE180D45F543}"/>
                </c:ext>
              </c:extLst>
            </c:dLbl>
            <c:dLbl>
              <c:idx val="23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R431MC035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19B-486B-A634-FE180D45F543}"/>
                </c:ext>
              </c:extLst>
            </c:dLbl>
            <c:dLbl>
              <c:idx val="24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R447BX481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19B-486B-A634-FE180D45F543}"/>
                </c:ext>
              </c:extLst>
            </c:dLbl>
            <c:dLbl>
              <c:idx val="25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R494MC030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19B-486B-A634-FE180D45F543}"/>
                </c:ext>
              </c:extLst>
            </c:dLbl>
            <c:dLbl>
              <c:idx val="2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R498MC033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19B-486B-A634-FE180D45F543}"/>
                </c:ext>
              </c:extLst>
            </c:dLbl>
            <c:dLbl>
              <c:idx val="2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R1466BX095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19B-486B-A634-FE180D45F543}"/>
                </c:ext>
              </c:extLst>
            </c:dLbl>
            <c:dLbl>
              <c:idx val="28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R1487BX100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19B-486B-A634-FE180D45F543}"/>
                </c:ext>
              </c:extLst>
            </c:dLbl>
            <c:dLbl>
              <c:idx val="29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R1492MC056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19B-486B-A634-FE180D45F543}"/>
                </c:ext>
              </c:extLst>
            </c:dLbl>
            <c:dLbl>
              <c:idx val="3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R1613MC010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19B-486B-A634-FE180D45F543}"/>
                </c:ext>
              </c:extLst>
            </c:dLbl>
            <c:dLbl>
              <c:idx val="31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R1627BC012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19B-486B-A634-FE180D45F543}"/>
                </c:ext>
              </c:extLst>
            </c:dLbl>
            <c:dLbl>
              <c:idx val="32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R1649BC016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19B-486B-A634-FE180D45F543}"/>
                </c:ext>
              </c:extLst>
            </c:dLbl>
            <c:dLbl>
              <c:idx val="3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R1653MC015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19B-486B-A634-FE180D45F543}"/>
                </c:ext>
              </c:extLst>
            </c:dLbl>
            <c:dLbl>
              <c:idx val="3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R1661BC019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19B-486B-A634-FE180D45F543}"/>
                </c:ext>
              </c:extLst>
            </c:dLbl>
            <c:dLbl>
              <c:idx val="35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R1698MC003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19B-486B-A634-FE180D45F543}"/>
                </c:ext>
              </c:extLst>
            </c:dLbl>
            <c:dLbl>
              <c:idx val="36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R1751MC006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19B-486B-A634-FE180D45F543}"/>
                </c:ext>
              </c:extLst>
            </c:dLbl>
            <c:dLbl>
              <c:idx val="37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R1776MC008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19B-486B-A634-FE180D45F543}"/>
                </c:ext>
              </c:extLst>
            </c:dLbl>
            <c:dLbl>
              <c:idx val="38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R1812MC009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19B-486B-A634-FE180D45F543}"/>
                </c:ext>
              </c:extLst>
            </c:dLbl>
            <c:dLbl>
              <c:idx val="39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R1951BX01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19B-486B-A634-FE180D45F543}"/>
                </c:ext>
              </c:extLst>
            </c:dLbl>
            <c:dLbl>
              <c:idx val="40"/>
              <c:layout>
                <c:manualLayout>
                  <c:x val="-0.1477255577427821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R1965BX02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19B-486B-A634-FE180D45F543}"/>
                </c:ext>
              </c:extLst>
            </c:dLbl>
            <c:dLbl>
              <c:idx val="41"/>
              <c:layout>
                <c:manualLayout>
                  <c:x val="-0.1503994422572178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R1994GR37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19B-486B-A634-FE180D45F543}"/>
                </c:ext>
              </c:extLst>
            </c:dLbl>
            <c:dLbl>
              <c:idx val="4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R2770BX72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19B-486B-A634-FE180D45F543}"/>
                </c:ext>
              </c:extLst>
            </c:dLbl>
            <c:dLbl>
              <c:idx val="4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R2773BX73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19B-486B-A634-FE180D45F543}"/>
                </c:ext>
              </c:extLst>
            </c:dLbl>
            <c:dLbl>
              <c:idx val="44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R2869BX76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19B-486B-A634-FE180D45F543}"/>
                </c:ext>
              </c:extLst>
            </c:dLbl>
            <c:dLbl>
              <c:idx val="4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R100MC010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19B-486B-A634-FE180D45F543}"/>
                </c:ext>
              </c:extLst>
            </c:dLbl>
            <c:dLbl>
              <c:idx val="46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R104MC011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19B-486B-A634-FE180D45F543}"/>
                </c:ext>
              </c:extLst>
            </c:dLbl>
            <c:dLbl>
              <c:idx val="47"/>
              <c:layout>
                <c:manualLayout>
                  <c:x val="-0.143281113298337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R96MC008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19B-486B-A634-FE180D45F543}"/>
                </c:ext>
              </c:extLst>
            </c:dLbl>
            <c:dLbl>
              <c:idx val="48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R117MC005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19B-486B-A634-FE180D45F543}"/>
                </c:ext>
              </c:extLst>
            </c:dLbl>
            <c:dLbl>
              <c:idx val="49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R223MC006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19B-486B-A634-FE180D45F543}"/>
                </c:ext>
              </c:extLst>
            </c:dLbl>
            <c:dLbl>
              <c:idx val="50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R542MC037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19B-486B-A634-FE180D45F543}"/>
                </c:ext>
              </c:extLst>
            </c:dLbl>
            <c:dLbl>
              <c:idx val="51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R573MC043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19B-486B-A634-FE180D45F543}"/>
                </c:ext>
              </c:extLst>
            </c:dLbl>
            <c:dLbl>
              <c:idx val="52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R595MC045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19B-486B-A634-FE180D45F543}"/>
                </c:ext>
              </c:extLst>
            </c:dLbl>
            <c:dLbl>
              <c:idx val="53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R613MC047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19B-486B-A634-FE180D45F543}"/>
                </c:ext>
              </c:extLst>
            </c:dLbl>
            <c:dLbl>
              <c:idx val="54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R618MC048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19B-486B-A634-FE180D45F543}"/>
                </c:ext>
              </c:extLst>
            </c:dLbl>
            <c:dLbl>
              <c:idx val="5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R621MC049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19B-486B-A634-FE180D45F543}"/>
                </c:ext>
              </c:extLst>
            </c:dLbl>
            <c:dLbl>
              <c:idx val="5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R628MC050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19B-486B-A634-FE180D45F543}"/>
                </c:ext>
              </c:extLst>
            </c:dLbl>
            <c:dLbl>
              <c:idx val="57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R0682MC001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19B-486B-A634-FE180D45F543}"/>
                </c:ext>
              </c:extLst>
            </c:dLbl>
            <c:dLbl>
              <c:idx val="58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R1298MC037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19B-486B-A634-FE180D45F543}"/>
                </c:ext>
              </c:extLst>
            </c:dLbl>
            <c:dLbl>
              <c:idx val="59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R1312MC039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19B-486B-A634-FE180D45F543}"/>
                </c:ext>
              </c:extLst>
            </c:dLbl>
            <c:dLbl>
              <c:idx val="60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R1320BX068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19B-486B-A634-FE180D45F543}"/>
                </c:ext>
              </c:extLst>
            </c:dLbl>
            <c:dLbl>
              <c:idx val="61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R1331MC041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19B-486B-A634-FE180D45F543}"/>
                </c:ext>
              </c:extLst>
            </c:dLbl>
            <c:dLbl>
              <c:idx val="62"/>
              <c:layout>
                <c:manualLayout>
                  <c:x val="-1.7361111111111112E-2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19B-486B-A634-FE180D45F543}"/>
                </c:ext>
              </c:extLst>
            </c:dLbl>
            <c:dLbl>
              <c:idx val="63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19B-486B-A634-FE180D45F543}"/>
                </c:ext>
              </c:extLst>
            </c:dLbl>
            <c:dLbl>
              <c:idx val="64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19B-486B-A634-FE180D45F543}"/>
                </c:ext>
              </c:extLst>
            </c:dLbl>
            <c:dLbl>
              <c:idx val="65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19B-486B-A634-FE180D45F543}"/>
                </c:ext>
              </c:extLst>
            </c:dLbl>
            <c:dLbl>
              <c:idx val="66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R0739MC019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19B-486B-A634-FE180D45F543}"/>
                </c:ext>
              </c:extLst>
            </c:dLbl>
            <c:dLbl>
              <c:idx val="67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R0749MC020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19B-486B-A634-FE180D45F543}"/>
                </c:ext>
              </c:extLst>
            </c:dLbl>
            <c:dLbl>
              <c:idx val="68"/>
              <c:layout>
                <c:manualLayout>
                  <c:x val="-0.1679338910761154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R0769MC001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19B-486B-A634-FE180D45F543}"/>
                </c:ext>
              </c:extLst>
            </c:dLbl>
            <c:dLbl>
              <c:idx val="69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R1261MC020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19B-486B-A634-FE180D45F543}"/>
                </c:ext>
              </c:extLst>
            </c:dLbl>
            <c:dLbl>
              <c:idx val="70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R1349MC416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19B-486B-A634-FE180D45F543}"/>
                </c:ext>
              </c:extLst>
            </c:dLbl>
            <c:dLbl>
              <c:idx val="71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R1565MC097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19B-486B-A634-FE180D45F543}"/>
                </c:ext>
              </c:extLst>
            </c:dLbl>
            <c:dLbl>
              <c:idx val="72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R2132BX04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19B-486B-A634-FE180D45F543}"/>
                </c:ext>
              </c:extLst>
            </c:dLbl>
            <c:dLbl>
              <c:idx val="73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R2183BX06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19B-486B-A634-FE180D45F543}"/>
                </c:ext>
              </c:extLst>
            </c:dLbl>
            <c:dLbl>
              <c:idx val="74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R2229BX09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19B-486B-A634-FE180D45F543}"/>
                </c:ext>
              </c:extLst>
            </c:dLbl>
            <c:dLbl>
              <c:idx val="75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R2242BX58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19B-486B-A634-FE180D45F543}"/>
                </c:ext>
              </c:extLst>
            </c:dLbl>
            <c:dLbl>
              <c:idx val="7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R2270BX59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19B-486B-A634-FE180D45F543}"/>
                </c:ext>
              </c:extLst>
            </c:dLbl>
            <c:dLbl>
              <c:idx val="77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R2276BX60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19B-486B-A634-FE180D45F543}"/>
                </c:ext>
              </c:extLst>
            </c:dLbl>
            <c:dLbl>
              <c:idx val="78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R2338GR120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19B-486B-A634-FE180D45F543}"/>
                </c:ext>
              </c:extLst>
            </c:dLbl>
            <c:dLbl>
              <c:idx val="79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19B-486B-A634-FE180D45F543}"/>
                </c:ext>
              </c:extLst>
            </c:dLbl>
            <c:dLbl>
              <c:idx val="80"/>
              <c:layout>
                <c:manualLayout>
                  <c:x val="-1.7361111111111112E-2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19B-486B-A634-FE180D45F543}"/>
                </c:ext>
              </c:extLst>
            </c:dLbl>
            <c:dLbl>
              <c:idx val="81"/>
              <c:layout>
                <c:manualLayout>
                  <c:x val="-0.13355889107611549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19B-486B-A634-FE180D45F543}"/>
                </c:ext>
              </c:extLst>
            </c:dLbl>
            <c:dLbl>
              <c:idx val="82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19B-486B-A634-FE180D45F543}"/>
                </c:ext>
              </c:extLst>
            </c:dLbl>
            <c:dLbl>
              <c:idx val="83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R2438BX06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19B-486B-A634-FE180D45F543}"/>
                </c:ext>
              </c:extLst>
            </c:dLbl>
            <c:dLbl>
              <c:idx val="84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R2486BX10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19B-486B-A634-FE180D45F543}"/>
                </c:ext>
              </c:extLst>
            </c:dLbl>
            <c:dLbl>
              <c:idx val="85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R2558BX12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19B-486B-A634-FE180D45F543}"/>
                </c:ext>
              </c:extLst>
            </c:dLbl>
            <c:dLbl>
              <c:idx val="86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R2596BX14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19B-486B-A634-FE180D45F543}"/>
                </c:ext>
              </c:extLst>
            </c:dLbl>
            <c:dLbl>
              <c:idx val="87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R2651BX16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19B-486B-A634-FE180D45F543}"/>
                </c:ext>
              </c:extLst>
            </c:dLbl>
            <c:dLbl>
              <c:idx val="88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R2680BX17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19B-486B-A634-FE180D45F543}"/>
                </c:ext>
              </c:extLst>
            </c:dLbl>
            <c:dLbl>
              <c:idx val="8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D19B-486B-A634-FE180D45F543}"/>
                </c:ext>
              </c:extLst>
            </c:dLbl>
            <c:dLbl>
              <c:idx val="9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D19B-486B-A634-FE180D45F543}"/>
                </c:ext>
              </c:extLst>
            </c:dLbl>
            <c:dLbl>
              <c:idx val="91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D19B-486B-A634-FE180D45F543}"/>
                </c:ext>
              </c:extLst>
            </c:dLbl>
            <c:dLbl>
              <c:idx val="92"/>
              <c:layout>
                <c:manualLayout>
                  <c:x val="-1.7361111111111174E-2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D19B-486B-A634-FE180D45F543}"/>
                </c:ext>
              </c:extLst>
            </c:dLbl>
            <c:dLbl>
              <c:idx val="9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R3165BX09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19B-486B-A634-FE180D45F543}"/>
                </c:ext>
              </c:extLst>
            </c:dLbl>
            <c:dLbl>
              <c:idx val="94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R3184BX 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D19B-486B-A634-FE180D45F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PCA1_HID1!$A$1:$A$95</c:f>
              <c:numCache>
                <c:formatCode>General</c:formatCode>
                <c:ptCount val="95"/>
                <c:pt idx="0">
                  <c:v>-0.82970677466211851</c:v>
                </c:pt>
                <c:pt idx="1">
                  <c:v>-0.77176264227872515</c:v>
                </c:pt>
                <c:pt idx="2">
                  <c:v>-1.5207983570403261</c:v>
                </c:pt>
                <c:pt idx="3">
                  <c:v>-7.8101855982198196E-2</c:v>
                </c:pt>
                <c:pt idx="4">
                  <c:v>-1.4620932632839756</c:v>
                </c:pt>
                <c:pt idx="5">
                  <c:v>-1.4881186084846543</c:v>
                </c:pt>
                <c:pt idx="6">
                  <c:v>1.0253841998640005</c:v>
                </c:pt>
                <c:pt idx="7">
                  <c:v>4.6845661265421423</c:v>
                </c:pt>
                <c:pt idx="8">
                  <c:v>4.4580808468959807</c:v>
                </c:pt>
                <c:pt idx="9">
                  <c:v>-0.55861426200615971</c:v>
                </c:pt>
                <c:pt idx="10">
                  <c:v>-1.0972481885856158</c:v>
                </c:pt>
                <c:pt idx="11">
                  <c:v>-1.9734018446473223</c:v>
                </c:pt>
                <c:pt idx="12">
                  <c:v>-1.7872000805143067</c:v>
                </c:pt>
                <c:pt idx="13">
                  <c:v>2.4455253797852956</c:v>
                </c:pt>
                <c:pt idx="14">
                  <c:v>0.84225386193958962</c:v>
                </c:pt>
                <c:pt idx="15">
                  <c:v>2.0566269118073843</c:v>
                </c:pt>
                <c:pt idx="16">
                  <c:v>-0.8208675981466097</c:v>
                </c:pt>
                <c:pt idx="17">
                  <c:v>6.5666422074083659</c:v>
                </c:pt>
                <c:pt idx="18">
                  <c:v>-1.5584473177385634</c:v>
                </c:pt>
                <c:pt idx="19">
                  <c:v>-2.3429386713917433</c:v>
                </c:pt>
                <c:pt idx="20">
                  <c:v>-2.4505349572694093</c:v>
                </c:pt>
                <c:pt idx="21">
                  <c:v>-2.4471110604737243</c:v>
                </c:pt>
                <c:pt idx="22">
                  <c:v>3.0244648488414096</c:v>
                </c:pt>
                <c:pt idx="23">
                  <c:v>4.3589776499153974</c:v>
                </c:pt>
                <c:pt idx="24">
                  <c:v>-2.5502792245000712</c:v>
                </c:pt>
                <c:pt idx="25">
                  <c:v>-1.4739198707740708</c:v>
                </c:pt>
                <c:pt idx="26">
                  <c:v>-0.65900447593839939</c:v>
                </c:pt>
                <c:pt idx="27">
                  <c:v>0.8974980284370061</c:v>
                </c:pt>
                <c:pt idx="28">
                  <c:v>-0.82447616203313745</c:v>
                </c:pt>
                <c:pt idx="29">
                  <c:v>-0.96938612468384244</c:v>
                </c:pt>
                <c:pt idx="30">
                  <c:v>-1.329926393354534</c:v>
                </c:pt>
                <c:pt idx="31">
                  <c:v>-7.8876557615651904E-2</c:v>
                </c:pt>
                <c:pt idx="32">
                  <c:v>-0.44364167359516793</c:v>
                </c:pt>
                <c:pt idx="33">
                  <c:v>4.4727704458502249</c:v>
                </c:pt>
                <c:pt idx="34">
                  <c:v>3.1362482123349609</c:v>
                </c:pt>
                <c:pt idx="35">
                  <c:v>-0.60597771602504347</c:v>
                </c:pt>
                <c:pt idx="36">
                  <c:v>-1.3009641039363393</c:v>
                </c:pt>
                <c:pt idx="37">
                  <c:v>-1.2594370778009263</c:v>
                </c:pt>
                <c:pt idx="38">
                  <c:v>-1.6485399123593423</c:v>
                </c:pt>
                <c:pt idx="39">
                  <c:v>-1.4654414176984849</c:v>
                </c:pt>
                <c:pt idx="40">
                  <c:v>-0.17721842897258555</c:v>
                </c:pt>
                <c:pt idx="41">
                  <c:v>-1.5438442737902112</c:v>
                </c:pt>
                <c:pt idx="42">
                  <c:v>2.3276794080904271</c:v>
                </c:pt>
                <c:pt idx="43">
                  <c:v>-1.0251331984707863</c:v>
                </c:pt>
                <c:pt idx="44">
                  <c:v>-0.99542500235982223</c:v>
                </c:pt>
                <c:pt idx="45">
                  <c:v>-1.919742883868736</c:v>
                </c:pt>
                <c:pt idx="46">
                  <c:v>-2.4831342708329087</c:v>
                </c:pt>
                <c:pt idx="47">
                  <c:v>-1.283430544316337</c:v>
                </c:pt>
                <c:pt idx="48">
                  <c:v>-2.3503913654480986</c:v>
                </c:pt>
                <c:pt idx="49">
                  <c:v>-0.16545944714934163</c:v>
                </c:pt>
                <c:pt idx="50">
                  <c:v>-2.5790241725088134</c:v>
                </c:pt>
                <c:pt idx="51">
                  <c:v>-2.6295593429383128</c:v>
                </c:pt>
                <c:pt idx="52">
                  <c:v>-2.5682727805111929</c:v>
                </c:pt>
                <c:pt idx="53">
                  <c:v>-1.5134614078005642</c:v>
                </c:pt>
                <c:pt idx="54">
                  <c:v>-1.9645032612373807</c:v>
                </c:pt>
                <c:pt idx="55">
                  <c:v>-1.4651927554321325</c:v>
                </c:pt>
                <c:pt idx="56">
                  <c:v>-1.0983444720467062</c:v>
                </c:pt>
                <c:pt idx="57">
                  <c:v>-2.0678230745376247</c:v>
                </c:pt>
                <c:pt idx="58">
                  <c:v>-1.7924890778316727</c:v>
                </c:pt>
                <c:pt idx="59">
                  <c:v>1.1936341202360685</c:v>
                </c:pt>
                <c:pt idx="60">
                  <c:v>-1.3132280930137952</c:v>
                </c:pt>
                <c:pt idx="61">
                  <c:v>3.2202705774427822</c:v>
                </c:pt>
                <c:pt idx="62">
                  <c:v>1.8223519626897764</c:v>
                </c:pt>
                <c:pt idx="63">
                  <c:v>1.1550290273292696</c:v>
                </c:pt>
                <c:pt idx="64">
                  <c:v>1.6733439834369181</c:v>
                </c:pt>
                <c:pt idx="65">
                  <c:v>0.46806777043205522</c:v>
                </c:pt>
                <c:pt idx="66">
                  <c:v>-1.1221749475741445</c:v>
                </c:pt>
                <c:pt idx="67">
                  <c:v>-1.9423873753225225</c:v>
                </c:pt>
                <c:pt idx="68">
                  <c:v>-1.5902531971636082</c:v>
                </c:pt>
                <c:pt idx="69">
                  <c:v>0.22728434819160495</c:v>
                </c:pt>
                <c:pt idx="70">
                  <c:v>-1.8284564057180428</c:v>
                </c:pt>
                <c:pt idx="71">
                  <c:v>-0.56606819027596822</c:v>
                </c:pt>
                <c:pt idx="72">
                  <c:v>-0.32481905563323127</c:v>
                </c:pt>
                <c:pt idx="73">
                  <c:v>1.6962854678892536</c:v>
                </c:pt>
                <c:pt idx="74">
                  <c:v>-3.8802704750852783E-2</c:v>
                </c:pt>
                <c:pt idx="75">
                  <c:v>0.93192121570530129</c:v>
                </c:pt>
                <c:pt idx="76">
                  <c:v>-0.1933897544817631</c:v>
                </c:pt>
                <c:pt idx="77">
                  <c:v>0.19706593715353118</c:v>
                </c:pt>
                <c:pt idx="78">
                  <c:v>0.94491436794308936</c:v>
                </c:pt>
                <c:pt idx="79">
                  <c:v>-0.95533111288817274</c:v>
                </c:pt>
                <c:pt idx="80">
                  <c:v>1.4068766848689955</c:v>
                </c:pt>
                <c:pt idx="81">
                  <c:v>-0.13830875233071177</c:v>
                </c:pt>
                <c:pt idx="82">
                  <c:v>-1.3347769312462519</c:v>
                </c:pt>
                <c:pt idx="83">
                  <c:v>1.775244697695104</c:v>
                </c:pt>
                <c:pt idx="84">
                  <c:v>-1.7251676035145806</c:v>
                </c:pt>
                <c:pt idx="85">
                  <c:v>0.32493025391572289</c:v>
                </c:pt>
                <c:pt idx="86">
                  <c:v>2.4831768174614957</c:v>
                </c:pt>
                <c:pt idx="87">
                  <c:v>-0.36559796261548283</c:v>
                </c:pt>
                <c:pt idx="88">
                  <c:v>-0.81412640189314167</c:v>
                </c:pt>
                <c:pt idx="89">
                  <c:v>5.0388612508819515</c:v>
                </c:pt>
                <c:pt idx="90">
                  <c:v>8.6085223917501121</c:v>
                </c:pt>
                <c:pt idx="91">
                  <c:v>0.33516578106540784</c:v>
                </c:pt>
                <c:pt idx="92">
                  <c:v>4.451331262099532</c:v>
                </c:pt>
                <c:pt idx="93">
                  <c:v>-0.40005697997575684</c:v>
                </c:pt>
                <c:pt idx="94">
                  <c:v>1.821215375371585</c:v>
                </c:pt>
              </c:numCache>
            </c:numRef>
          </c:xVal>
          <c:yVal>
            <c:numRef>
              <c:f>PCA1_HID1!$B$1:$B$95</c:f>
              <c:numCache>
                <c:formatCode>General</c:formatCode>
                <c:ptCount val="95"/>
                <c:pt idx="0">
                  <c:v>-8.2686973106520276E-2</c:v>
                </c:pt>
                <c:pt idx="1">
                  <c:v>0.18494537165557257</c:v>
                </c:pt>
                <c:pt idx="2">
                  <c:v>0.1179185781033887</c:v>
                </c:pt>
                <c:pt idx="3">
                  <c:v>-8.1987685405488508E-2</c:v>
                </c:pt>
                <c:pt idx="4">
                  <c:v>0.17420748838371658</c:v>
                </c:pt>
                <c:pt idx="5">
                  <c:v>0.56116688797516101</c:v>
                </c:pt>
                <c:pt idx="6">
                  <c:v>-1.1932267342164622</c:v>
                </c:pt>
                <c:pt idx="7">
                  <c:v>-1.2812411459017665</c:v>
                </c:pt>
                <c:pt idx="8">
                  <c:v>-1.1658572600252135</c:v>
                </c:pt>
                <c:pt idx="9">
                  <c:v>0.5499863665269431</c:v>
                </c:pt>
                <c:pt idx="10">
                  <c:v>0.76934389777683176</c:v>
                </c:pt>
                <c:pt idx="11">
                  <c:v>5.9100577641902761E-2</c:v>
                </c:pt>
                <c:pt idx="12">
                  <c:v>1.0328669676762285</c:v>
                </c:pt>
                <c:pt idx="13">
                  <c:v>-0.30540587507828837</c:v>
                </c:pt>
                <c:pt idx="14">
                  <c:v>-0.21888347634374419</c:v>
                </c:pt>
                <c:pt idx="15">
                  <c:v>-0.70688093176709532</c:v>
                </c:pt>
                <c:pt idx="16">
                  <c:v>-0.73975404176866577</c:v>
                </c:pt>
                <c:pt idx="17">
                  <c:v>-1.7810218147013364</c:v>
                </c:pt>
                <c:pt idx="18">
                  <c:v>-0.21991222142765485</c:v>
                </c:pt>
                <c:pt idx="19">
                  <c:v>-7.7104026403861742E-2</c:v>
                </c:pt>
                <c:pt idx="20">
                  <c:v>-0.3842434282205584</c:v>
                </c:pt>
                <c:pt idx="21">
                  <c:v>-0.15776358687422998</c:v>
                </c:pt>
                <c:pt idx="22">
                  <c:v>-1.2202916229509762</c:v>
                </c:pt>
                <c:pt idx="23">
                  <c:v>-1.2478152920096395</c:v>
                </c:pt>
                <c:pt idx="24">
                  <c:v>-0.2935233320890358</c:v>
                </c:pt>
                <c:pt idx="25">
                  <c:v>-0.64354022133612276</c:v>
                </c:pt>
                <c:pt idx="26">
                  <c:v>-0.79633188924287823</c:v>
                </c:pt>
                <c:pt idx="27">
                  <c:v>-0.46112993920043555</c:v>
                </c:pt>
                <c:pt idx="28">
                  <c:v>-0.25271377622350316</c:v>
                </c:pt>
                <c:pt idx="29">
                  <c:v>0.23808764975099161</c:v>
                </c:pt>
                <c:pt idx="30">
                  <c:v>0.23823397404674806</c:v>
                </c:pt>
                <c:pt idx="31">
                  <c:v>0.53496761316176977</c:v>
                </c:pt>
                <c:pt idx="32">
                  <c:v>0.52693725149103077</c:v>
                </c:pt>
                <c:pt idx="33">
                  <c:v>-1.8757648763450216</c:v>
                </c:pt>
                <c:pt idx="34">
                  <c:v>-1.8321595757042104</c:v>
                </c:pt>
                <c:pt idx="35">
                  <c:v>0.67786871144443206</c:v>
                </c:pt>
                <c:pt idx="36">
                  <c:v>0.39914158077863776</c:v>
                </c:pt>
                <c:pt idx="37">
                  <c:v>1.193933800334553</c:v>
                </c:pt>
                <c:pt idx="38">
                  <c:v>0.90628932585220678</c:v>
                </c:pt>
                <c:pt idx="39">
                  <c:v>0.3504077185343894</c:v>
                </c:pt>
                <c:pt idx="40">
                  <c:v>0.23563002847847456</c:v>
                </c:pt>
                <c:pt idx="41">
                  <c:v>0.43939600254975508</c:v>
                </c:pt>
                <c:pt idx="42">
                  <c:v>-0.47025340160364876</c:v>
                </c:pt>
                <c:pt idx="43">
                  <c:v>0.48083085666892139</c:v>
                </c:pt>
                <c:pt idx="44">
                  <c:v>0.49483250035945348</c:v>
                </c:pt>
                <c:pt idx="45">
                  <c:v>-0.22960068759882565</c:v>
                </c:pt>
                <c:pt idx="46">
                  <c:v>-0.43509804032536642</c:v>
                </c:pt>
                <c:pt idx="47">
                  <c:v>-0.5828030863686261</c:v>
                </c:pt>
                <c:pt idx="48">
                  <c:v>-0.33771464719639988</c:v>
                </c:pt>
                <c:pt idx="49">
                  <c:v>-0.1856075954572384</c:v>
                </c:pt>
                <c:pt idx="50">
                  <c:v>-0.25445045738373206</c:v>
                </c:pt>
                <c:pt idx="51">
                  <c:v>-0.32937197759775227</c:v>
                </c:pt>
                <c:pt idx="52">
                  <c:v>-0.19936559170838025</c:v>
                </c:pt>
                <c:pt idx="53">
                  <c:v>-0.50159218163932429</c:v>
                </c:pt>
                <c:pt idx="54">
                  <c:v>-0.38550915385107526</c:v>
                </c:pt>
                <c:pt idx="55">
                  <c:v>-0.43943455274984489</c:v>
                </c:pt>
                <c:pt idx="56">
                  <c:v>-0.68712333776649881</c:v>
                </c:pt>
                <c:pt idx="57">
                  <c:v>0.19412178344466516</c:v>
                </c:pt>
                <c:pt idx="58">
                  <c:v>0.63221057512890033</c:v>
                </c:pt>
                <c:pt idx="59">
                  <c:v>-0.35952626865577431</c:v>
                </c:pt>
                <c:pt idx="60">
                  <c:v>-0.69432305743749312</c:v>
                </c:pt>
                <c:pt idx="61">
                  <c:v>-1.3328750514416434</c:v>
                </c:pt>
                <c:pt idx="62">
                  <c:v>0.75534124134956659</c:v>
                </c:pt>
                <c:pt idx="63">
                  <c:v>0.76325705916726638</c:v>
                </c:pt>
                <c:pt idx="64">
                  <c:v>0.99979464054146261</c:v>
                </c:pt>
                <c:pt idx="65">
                  <c:v>0.86115093413312049</c:v>
                </c:pt>
                <c:pt idx="66">
                  <c:v>-0.53141004347417609</c:v>
                </c:pt>
                <c:pt idx="67">
                  <c:v>-8.8611248997414765E-2</c:v>
                </c:pt>
                <c:pt idx="68">
                  <c:v>-0.22289620997857593</c:v>
                </c:pt>
                <c:pt idx="69">
                  <c:v>5.4647574403728187E-2</c:v>
                </c:pt>
                <c:pt idx="70">
                  <c:v>0.40482456036091835</c:v>
                </c:pt>
                <c:pt idx="71">
                  <c:v>-1.0100837984434838</c:v>
                </c:pt>
                <c:pt idx="72">
                  <c:v>-0.71419230057124272</c:v>
                </c:pt>
                <c:pt idx="73">
                  <c:v>-0.47679601226444568</c:v>
                </c:pt>
                <c:pt idx="74">
                  <c:v>-0.59057557044342579</c:v>
                </c:pt>
                <c:pt idx="75">
                  <c:v>-0.8866087538201558</c:v>
                </c:pt>
                <c:pt idx="76">
                  <c:v>-0.70721450614927517</c:v>
                </c:pt>
                <c:pt idx="77">
                  <c:v>-0.62843642480490025</c:v>
                </c:pt>
                <c:pt idx="78">
                  <c:v>-0.89606877134777441</c:v>
                </c:pt>
                <c:pt idx="79">
                  <c:v>0.83832679434853519</c:v>
                </c:pt>
                <c:pt idx="80">
                  <c:v>1.995348999660804</c:v>
                </c:pt>
                <c:pt idx="81">
                  <c:v>1.6727432560924105</c:v>
                </c:pt>
                <c:pt idx="82">
                  <c:v>0.5019438960638628</c:v>
                </c:pt>
                <c:pt idx="83">
                  <c:v>-0.89245401551867365</c:v>
                </c:pt>
                <c:pt idx="84">
                  <c:v>0.10694846425299771</c:v>
                </c:pt>
                <c:pt idx="85">
                  <c:v>0.40864237334089715</c:v>
                </c:pt>
                <c:pt idx="86">
                  <c:v>-1.4152664142207136</c:v>
                </c:pt>
                <c:pt idx="87">
                  <c:v>-0.63345266973320125</c:v>
                </c:pt>
                <c:pt idx="88">
                  <c:v>-0.48484391728902293</c:v>
                </c:pt>
                <c:pt idx="89">
                  <c:v>0.21930121344792042</c:v>
                </c:pt>
                <c:pt idx="90">
                  <c:v>-0.81886342638890897</c:v>
                </c:pt>
                <c:pt idx="91">
                  <c:v>0.71205207519293667</c:v>
                </c:pt>
                <c:pt idx="92">
                  <c:v>14.064305362037711</c:v>
                </c:pt>
                <c:pt idx="93">
                  <c:v>0.72963096529092086</c:v>
                </c:pt>
                <c:pt idx="94">
                  <c:v>-0.63902201887998766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B-486B-A634-FE180D45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85136"/>
        <c:axId val="405538440"/>
      </c:scatterChart>
      <c:valAx>
        <c:axId val="89228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405538440"/>
        <c:crosses val="autoZero"/>
        <c:crossBetween val="midCat"/>
      </c:valAx>
      <c:valAx>
        <c:axId val="40553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892285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Biplot (axes F1 and F2: 62,08 %)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Clay+Silt%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D-4855-A754-910869E73E27}"/>
                </c:ext>
              </c:extLst>
            </c:dLbl>
            <c:dLbl>
              <c:idx val="1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TOC%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D-4855-A754-910869E73E27}"/>
                </c:ext>
              </c:extLst>
            </c:dLbl>
            <c:dLbl>
              <c:idx val="2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D-4855-A754-910869E73E27}"/>
                </c:ext>
              </c:extLst>
            </c:dLbl>
            <c:dLbl>
              <c:idx val="3"/>
              <c:layout>
                <c:manualLayout>
                  <c:x val="-9.4826388888888891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D-4855-A754-910869E73E27}"/>
                </c:ext>
              </c:extLst>
            </c:dLbl>
            <c:dLbl>
              <c:idx val="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PFHxA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D-4855-A754-910869E73E27}"/>
                </c:ext>
              </c:extLst>
            </c:dLbl>
            <c:dLbl>
              <c:idx val="5"/>
              <c:layout>
                <c:manualLayout>
                  <c:x val="-1.736111111111123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CD-4855-A754-910869E73E27}"/>
                </c:ext>
              </c:extLst>
            </c:dLbl>
            <c:dLbl>
              <c:idx val="6"/>
              <c:layout>
                <c:manualLayout>
                  <c:x val="-1.7361111111111237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D-4855-A754-910869E73E27}"/>
                </c:ext>
              </c:extLst>
            </c:dLbl>
            <c:dLbl>
              <c:idx val="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D-4855-A754-910869E73E27}"/>
                </c:ext>
              </c:extLst>
            </c:dLbl>
            <c:dLbl>
              <c:idx val="8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CD-4855-A754-910869E73E27}"/>
                </c:ext>
              </c:extLst>
            </c:dLbl>
            <c:dLbl>
              <c:idx val="9"/>
              <c:layout>
                <c:manualLayout>
                  <c:x val="-1.7361111111111237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PFUnA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CD-4855-A754-910869E73E27}"/>
                </c:ext>
              </c:extLst>
            </c:dLbl>
            <c:dLbl>
              <c:idx val="10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CD-4855-A754-910869E73E27}"/>
                </c:ext>
              </c:extLst>
            </c:dLbl>
            <c:dLbl>
              <c:idx val="11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PFTriA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CD-4855-A754-910869E73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PCA1_HID2!$A$1:$A$12</c:f>
              <c:numCache>
                <c:formatCode>General</c:formatCode>
                <c:ptCount val="12"/>
                <c:pt idx="0">
                  <c:v>3.2191486694359845</c:v>
                </c:pt>
                <c:pt idx="1">
                  <c:v>2.4129741997731458</c:v>
                </c:pt>
                <c:pt idx="2">
                  <c:v>6.8868179134000904</c:v>
                </c:pt>
                <c:pt idx="3">
                  <c:v>-0.64145492558048911</c:v>
                </c:pt>
                <c:pt idx="4">
                  <c:v>4.3885740244384355</c:v>
                </c:pt>
                <c:pt idx="5">
                  <c:v>5.6432171116342671</c:v>
                </c:pt>
                <c:pt idx="6">
                  <c:v>6.1078420485686928</c:v>
                </c:pt>
                <c:pt idx="7">
                  <c:v>6.4689313638350656</c:v>
                </c:pt>
                <c:pt idx="8">
                  <c:v>6.6261022899184736</c:v>
                </c:pt>
                <c:pt idx="9">
                  <c:v>5.998027310179828</c:v>
                </c:pt>
                <c:pt idx="10">
                  <c:v>1.5976545629085219</c:v>
                </c:pt>
                <c:pt idx="11">
                  <c:v>1.5976545629085219</c:v>
                </c:pt>
              </c:numCache>
            </c:numRef>
          </c:xVal>
          <c:yVal>
            <c:numRef>
              <c:f>PCA1_HID2!$B$1:$B$12</c:f>
              <c:numCache>
                <c:formatCode>General</c:formatCode>
                <c:ptCount val="12"/>
                <c:pt idx="0">
                  <c:v>2.0208923535504675</c:v>
                </c:pt>
                <c:pt idx="1">
                  <c:v>6.5566143436064648</c:v>
                </c:pt>
                <c:pt idx="2">
                  <c:v>-8.2165519253824176E-2</c:v>
                </c:pt>
                <c:pt idx="3">
                  <c:v>0.67255272221680951</c:v>
                </c:pt>
                <c:pt idx="4">
                  <c:v>-2.5395820077580651</c:v>
                </c:pt>
                <c:pt idx="5">
                  <c:v>-3.6898174465684486</c:v>
                </c:pt>
                <c:pt idx="6">
                  <c:v>-3.867891868028543</c:v>
                </c:pt>
                <c:pt idx="7">
                  <c:v>-3.2966052277340059</c:v>
                </c:pt>
                <c:pt idx="8">
                  <c:v>0.12268198819706307</c:v>
                </c:pt>
                <c:pt idx="9">
                  <c:v>4.2535368385118222</c:v>
                </c:pt>
                <c:pt idx="10">
                  <c:v>9.1579914484128029</c:v>
                </c:pt>
                <c:pt idx="11">
                  <c:v>9.1579914484128029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D-4855-A754-910869E73E27}"/>
            </c:ext>
          </c:extLst>
        </c:ser>
        <c:ser>
          <c:idx val="1"/>
          <c:order val="1"/>
          <c:tx>
            <c:v>Active observations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03819444444444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R1582BC007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CD-4855-A754-910869E73E27}"/>
                </c:ext>
              </c:extLst>
            </c:dLbl>
            <c:dLbl>
              <c:idx val="1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R1823MC012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CD-4855-A754-910869E73E27}"/>
                </c:ext>
              </c:extLst>
            </c:dLbl>
            <c:dLbl>
              <c:idx val="2"/>
              <c:layout>
                <c:manualLayout>
                  <c:x val="-0.1603819444444444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R1843BC038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2CD-4855-A754-910869E73E27}"/>
                </c:ext>
              </c:extLst>
            </c:dLbl>
            <c:dLbl>
              <c:idx val="3"/>
              <c:layout>
                <c:manualLayout>
                  <c:x val="-0.1679338910761154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R1846MC014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2CD-4855-A754-910869E73E27}"/>
                </c:ext>
              </c:extLst>
            </c:dLbl>
            <c:dLbl>
              <c:idx val="4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R1865MC015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2CD-4855-A754-910869E73E27}"/>
                </c:ext>
              </c:extLst>
            </c:dLbl>
            <c:dLbl>
              <c:idx val="5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R1869MC016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2CD-4855-A754-910869E73E27}"/>
                </c:ext>
              </c:extLst>
            </c:dLbl>
            <c:dLbl>
              <c:idx val="6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R1872MC019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2CD-4855-A754-910869E73E27}"/>
                </c:ext>
              </c:extLst>
            </c:dLbl>
            <c:dLbl>
              <c:idx val="7"/>
              <c:layout>
                <c:manualLayout>
                  <c:x val="-1.7361111111111046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R1878MC021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2CD-4855-A754-910869E73E27}"/>
                </c:ext>
              </c:extLst>
            </c:dLbl>
            <c:dLbl>
              <c:idx val="8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R1887MC023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2CD-4855-A754-910869E73E27}"/>
                </c:ext>
              </c:extLst>
            </c:dLbl>
            <c:dLbl>
              <c:idx val="9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R2028BX04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2CD-4855-A754-910869E73E27}"/>
                </c:ext>
              </c:extLst>
            </c:dLbl>
            <c:dLbl>
              <c:idx val="10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R2056BX06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2CD-4855-A754-910869E73E27}"/>
                </c:ext>
              </c:extLst>
            </c:dLbl>
            <c:dLbl>
              <c:idx val="11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R2057BX07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2CD-4855-A754-910869E73E27}"/>
                </c:ext>
              </c:extLst>
            </c:dLbl>
            <c:dLbl>
              <c:idx val="12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R2108BX10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2CD-4855-A754-910869E73E27}"/>
                </c:ext>
              </c:extLst>
            </c:dLbl>
            <c:dLbl>
              <c:idx val="1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R2924BX01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2CD-4855-A754-910869E73E27}"/>
                </c:ext>
              </c:extLst>
            </c:dLbl>
            <c:dLbl>
              <c:idx val="1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R2969BX03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CD-4855-A754-910869E73E27}"/>
                </c:ext>
              </c:extLst>
            </c:dLbl>
            <c:dLbl>
              <c:idx val="15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R3004BX04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2CD-4855-A754-910869E73E27}"/>
                </c:ext>
              </c:extLst>
            </c:dLbl>
            <c:dLbl>
              <c:idx val="16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R3032BX01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2CD-4855-A754-910869E73E27}"/>
                </c:ext>
              </c:extLst>
            </c:dLbl>
            <c:dLbl>
              <c:idx val="1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R3105BX04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2CD-4855-A754-910869E73E27}"/>
                </c:ext>
              </c:extLst>
            </c:dLbl>
            <c:dLbl>
              <c:idx val="18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R367MC025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2CD-4855-A754-910869E73E27}"/>
                </c:ext>
              </c:extLst>
            </c:dLbl>
            <c:dLbl>
              <c:idx val="19"/>
              <c:layout>
                <c:manualLayout>
                  <c:x val="-0.1552315726159230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R384MC028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2CD-4855-A754-910869E73E27}"/>
                </c:ext>
              </c:extLst>
            </c:dLbl>
            <c:dLbl>
              <c:idx val="20"/>
              <c:layout>
                <c:manualLayout>
                  <c:x val="-0.150993547681539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R391MC029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2CD-4855-A754-910869E73E27}"/>
                </c:ext>
              </c:extLst>
            </c:dLbl>
            <c:dLbl>
              <c:idx val="21"/>
              <c:layout>
                <c:manualLayout>
                  <c:x val="-0.15112833552055993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R421MC033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2CD-4855-A754-910869E73E27}"/>
                </c:ext>
              </c:extLst>
            </c:dLbl>
            <c:dLbl>
              <c:idx val="2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R422BX090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2CD-4855-A754-910869E73E27}"/>
                </c:ext>
              </c:extLst>
            </c:dLbl>
            <c:dLbl>
              <c:idx val="2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R431MC035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2CD-4855-A754-910869E73E27}"/>
                </c:ext>
              </c:extLst>
            </c:dLbl>
            <c:dLbl>
              <c:idx val="24"/>
              <c:layout>
                <c:manualLayout>
                  <c:x val="-0.147064741907261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R447BX481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2CD-4855-A754-910869E73E27}"/>
                </c:ext>
              </c:extLst>
            </c:dLbl>
            <c:dLbl>
              <c:idx val="2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R494MC030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2CD-4855-A754-910869E73E27}"/>
                </c:ext>
              </c:extLst>
            </c:dLbl>
            <c:dLbl>
              <c:idx val="2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R498MC033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2CD-4855-A754-910869E73E27}"/>
                </c:ext>
              </c:extLst>
            </c:dLbl>
            <c:dLbl>
              <c:idx val="27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R1466BX095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2CD-4855-A754-910869E73E27}"/>
                </c:ext>
              </c:extLst>
            </c:dLbl>
            <c:dLbl>
              <c:idx val="28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R1487BX100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2CD-4855-A754-910869E73E27}"/>
                </c:ext>
              </c:extLst>
            </c:dLbl>
            <c:dLbl>
              <c:idx val="29"/>
              <c:layout>
                <c:manualLayout>
                  <c:x val="-0.16793389107611548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R1492MC056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2CD-4855-A754-910869E73E27}"/>
                </c:ext>
              </c:extLst>
            </c:dLbl>
            <c:dLbl>
              <c:idx val="3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R1613MC010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2CD-4855-A754-910869E73E27}"/>
                </c:ext>
              </c:extLst>
            </c:dLbl>
            <c:dLbl>
              <c:idx val="31"/>
              <c:layout>
                <c:manualLayout>
                  <c:x val="-0.1603819444444444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R1627BC012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2CD-4855-A754-910869E73E27}"/>
                </c:ext>
              </c:extLst>
            </c:dLbl>
            <c:dLbl>
              <c:idx val="32"/>
              <c:layout>
                <c:manualLayout>
                  <c:x val="-0.1603819444444444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R1649BC016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2CD-4855-A754-910869E73E27}"/>
                </c:ext>
              </c:extLst>
            </c:dLbl>
            <c:dLbl>
              <c:idx val="3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R1653MC015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2CD-4855-A754-910869E73E27}"/>
                </c:ext>
              </c:extLst>
            </c:dLbl>
            <c:dLbl>
              <c:idx val="34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R1661BC019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2CD-4855-A754-910869E73E27}"/>
                </c:ext>
              </c:extLst>
            </c:dLbl>
            <c:dLbl>
              <c:idx val="35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R1698MC003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2CD-4855-A754-910869E73E27}"/>
                </c:ext>
              </c:extLst>
            </c:dLbl>
            <c:dLbl>
              <c:idx val="36"/>
              <c:layout>
                <c:manualLayout>
                  <c:x val="-0.16793389107611548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R1751MC006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2CD-4855-A754-910869E73E27}"/>
                </c:ext>
              </c:extLst>
            </c:dLbl>
            <c:dLbl>
              <c:idx val="37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R1776MC008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2CD-4855-A754-910869E73E27}"/>
                </c:ext>
              </c:extLst>
            </c:dLbl>
            <c:dLbl>
              <c:idx val="38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R1812MC009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2CD-4855-A754-910869E73E27}"/>
                </c:ext>
              </c:extLst>
            </c:dLbl>
            <c:dLbl>
              <c:idx val="39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R1951BX01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2CD-4855-A754-910869E73E27}"/>
                </c:ext>
              </c:extLst>
            </c:dLbl>
            <c:dLbl>
              <c:idx val="40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R1965BX02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2CD-4855-A754-910869E73E27}"/>
                </c:ext>
              </c:extLst>
            </c:dLbl>
            <c:dLbl>
              <c:idx val="41"/>
              <c:layout>
                <c:manualLayout>
                  <c:x val="-0.1503994422572178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R1994GR37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2CD-4855-A754-910869E73E27}"/>
                </c:ext>
              </c:extLst>
            </c:dLbl>
            <c:dLbl>
              <c:idx val="42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R2770BX72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2CD-4855-A754-910869E73E27}"/>
                </c:ext>
              </c:extLst>
            </c:dLbl>
            <c:dLbl>
              <c:idx val="43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R2773BX73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2CD-4855-A754-910869E73E27}"/>
                </c:ext>
              </c:extLst>
            </c:dLbl>
            <c:dLbl>
              <c:idx val="44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R2869BX76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2CD-4855-A754-910869E73E27}"/>
                </c:ext>
              </c:extLst>
            </c:dLbl>
            <c:dLbl>
              <c:idx val="4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R100MC010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2CD-4855-A754-910869E73E27}"/>
                </c:ext>
              </c:extLst>
            </c:dLbl>
            <c:dLbl>
              <c:idx val="46"/>
              <c:layout>
                <c:manualLayout>
                  <c:x val="-0.1497093722659667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R104MC011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2CD-4855-A754-910869E73E27}"/>
                </c:ext>
              </c:extLst>
            </c:dLbl>
            <c:dLbl>
              <c:idx val="47"/>
              <c:layout>
                <c:manualLayout>
                  <c:x val="-0.143281113298337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R96MC008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2CD-4855-A754-910869E73E27}"/>
                </c:ext>
              </c:extLst>
            </c:dLbl>
            <c:dLbl>
              <c:idx val="48"/>
              <c:layout>
                <c:manualLayout>
                  <c:x val="-0.15493793744531933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R117MC005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2CD-4855-A754-910869E73E27}"/>
                </c:ext>
              </c:extLst>
            </c:dLbl>
            <c:dLbl>
              <c:idx val="49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R223MC006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2CD-4855-A754-910869E73E27}"/>
                </c:ext>
              </c:extLst>
            </c:dLbl>
            <c:dLbl>
              <c:idx val="50"/>
              <c:layout>
                <c:manualLayout>
                  <c:x val="-0.14593230533683291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R542MC037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2CD-4855-A754-910869E73E27}"/>
                </c:ext>
              </c:extLst>
            </c:dLbl>
            <c:dLbl>
              <c:idx val="51"/>
              <c:layout>
                <c:manualLayout>
                  <c:x val="-0.1439419291338582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R573MC043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2CD-4855-A754-910869E73E27}"/>
                </c:ext>
              </c:extLst>
            </c:dLbl>
            <c:dLbl>
              <c:idx val="52"/>
              <c:layout>
                <c:manualLayout>
                  <c:x val="-0.1463558070866141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R595MC045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2CD-4855-A754-910869E73E27}"/>
                </c:ext>
              </c:extLst>
            </c:dLbl>
            <c:dLbl>
              <c:idx val="53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R613MC047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2CD-4855-A754-910869E73E27}"/>
                </c:ext>
              </c:extLst>
            </c:dLbl>
            <c:dLbl>
              <c:idx val="54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R618MC048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2CD-4855-A754-910869E73E27}"/>
                </c:ext>
              </c:extLst>
            </c:dLbl>
            <c:dLbl>
              <c:idx val="5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R621MC049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2CD-4855-A754-910869E73E27}"/>
                </c:ext>
              </c:extLst>
            </c:dLbl>
            <c:dLbl>
              <c:idx val="5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R628MC050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2CD-4855-A754-910869E73E27}"/>
                </c:ext>
              </c:extLst>
            </c:dLbl>
            <c:dLbl>
              <c:idx val="57"/>
              <c:layout>
                <c:manualLayout>
                  <c:x val="-0.16606818678915136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R0682MC001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2CD-4855-A754-910869E73E27}"/>
                </c:ext>
              </c:extLst>
            </c:dLbl>
            <c:dLbl>
              <c:idx val="58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R1298MC037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2CD-4855-A754-910869E73E27}"/>
                </c:ext>
              </c:extLst>
            </c:dLbl>
            <c:dLbl>
              <c:idx val="59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R1312MC039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2CD-4855-A754-910869E73E27}"/>
                </c:ext>
              </c:extLst>
            </c:dLbl>
            <c:dLbl>
              <c:idx val="60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R1320BX068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2CD-4855-A754-910869E73E27}"/>
                </c:ext>
              </c:extLst>
            </c:dLbl>
            <c:dLbl>
              <c:idx val="61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R1331MC041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2CD-4855-A754-910869E73E27}"/>
                </c:ext>
              </c:extLst>
            </c:dLbl>
            <c:dLbl>
              <c:idx val="62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2CD-4855-A754-910869E73E27}"/>
                </c:ext>
              </c:extLst>
            </c:dLbl>
            <c:dLbl>
              <c:idx val="63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2CD-4855-A754-910869E73E27}"/>
                </c:ext>
              </c:extLst>
            </c:dLbl>
            <c:dLbl>
              <c:idx val="64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2CD-4855-A754-910869E73E27}"/>
                </c:ext>
              </c:extLst>
            </c:dLbl>
            <c:dLbl>
              <c:idx val="65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2CD-4855-A754-910869E73E27}"/>
                </c:ext>
              </c:extLst>
            </c:dLbl>
            <c:dLbl>
              <c:idx val="66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R0739MC019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2CD-4855-A754-910869E73E27}"/>
                </c:ext>
              </c:extLst>
            </c:dLbl>
            <c:dLbl>
              <c:idx val="67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R0749MC020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2CD-4855-A754-910869E73E27}"/>
                </c:ext>
              </c:extLst>
            </c:dLbl>
            <c:dLbl>
              <c:idx val="68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R0769MC001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2CD-4855-A754-910869E73E27}"/>
                </c:ext>
              </c:extLst>
            </c:dLbl>
            <c:dLbl>
              <c:idx val="6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R1261MC020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2CD-4855-A754-910869E73E27}"/>
                </c:ext>
              </c:extLst>
            </c:dLbl>
            <c:dLbl>
              <c:idx val="7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R1349MC416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2CD-4855-A754-910869E73E27}"/>
                </c:ext>
              </c:extLst>
            </c:dLbl>
            <c:dLbl>
              <c:idx val="71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R1565MC097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2CD-4855-A754-910869E73E27}"/>
                </c:ext>
              </c:extLst>
            </c:dLbl>
            <c:dLbl>
              <c:idx val="72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R2132BX04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2CD-4855-A754-910869E73E27}"/>
                </c:ext>
              </c:extLst>
            </c:dLbl>
            <c:dLbl>
              <c:idx val="7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R2183BX06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2CD-4855-A754-910869E73E27}"/>
                </c:ext>
              </c:extLst>
            </c:dLbl>
            <c:dLbl>
              <c:idx val="74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R2229BX09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2CD-4855-A754-910869E73E27}"/>
                </c:ext>
              </c:extLst>
            </c:dLbl>
            <c:dLbl>
              <c:idx val="75"/>
              <c:layout>
                <c:manualLayout>
                  <c:x val="-1.7361111111111143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R2242BX58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2CD-4855-A754-910869E73E27}"/>
                </c:ext>
              </c:extLst>
            </c:dLbl>
            <c:dLbl>
              <c:idx val="7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R2270BX59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2CD-4855-A754-910869E73E27}"/>
                </c:ext>
              </c:extLst>
            </c:dLbl>
            <c:dLbl>
              <c:idx val="77"/>
              <c:layout>
                <c:manualLayout>
                  <c:x val="-1.7361111111111143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R2276BX60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2CD-4855-A754-910869E73E27}"/>
                </c:ext>
              </c:extLst>
            </c:dLbl>
            <c:dLbl>
              <c:idx val="78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R2338GR120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2CD-4855-A754-910869E73E27}"/>
                </c:ext>
              </c:extLst>
            </c:dLbl>
            <c:dLbl>
              <c:idx val="79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2CD-4855-A754-910869E73E27}"/>
                </c:ext>
              </c:extLst>
            </c:dLbl>
            <c:dLbl>
              <c:idx val="80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2CD-4855-A754-910869E73E27}"/>
                </c:ext>
              </c:extLst>
            </c:dLbl>
            <c:dLbl>
              <c:idx val="81"/>
              <c:layout>
                <c:manualLayout>
                  <c:x val="-0.13355889107611549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2CD-4855-A754-910869E73E27}"/>
                </c:ext>
              </c:extLst>
            </c:dLbl>
            <c:dLbl>
              <c:idx val="82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2CD-4855-A754-910869E73E27}"/>
                </c:ext>
              </c:extLst>
            </c:dLbl>
            <c:dLbl>
              <c:idx val="8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R2438BX06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2CD-4855-A754-910869E73E27}"/>
                </c:ext>
              </c:extLst>
            </c:dLbl>
            <c:dLbl>
              <c:idx val="84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R2486BX10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22CD-4855-A754-910869E73E27}"/>
                </c:ext>
              </c:extLst>
            </c:dLbl>
            <c:dLbl>
              <c:idx val="85"/>
              <c:layout>
                <c:manualLayout>
                  <c:x val="-1.7361111111111143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R2558BX12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22CD-4855-A754-910869E73E27}"/>
                </c:ext>
              </c:extLst>
            </c:dLbl>
            <c:dLbl>
              <c:idx val="86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R2596BX14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22CD-4855-A754-910869E73E27}"/>
                </c:ext>
              </c:extLst>
            </c:dLbl>
            <c:dLbl>
              <c:idx val="87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R2651BX16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22CD-4855-A754-910869E73E27}"/>
                </c:ext>
              </c:extLst>
            </c:dLbl>
            <c:dLbl>
              <c:idx val="88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R2680BX17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22CD-4855-A754-910869E73E27}"/>
                </c:ext>
              </c:extLst>
            </c:dLbl>
            <c:dLbl>
              <c:idx val="8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22CD-4855-A754-910869E73E27}"/>
                </c:ext>
              </c:extLst>
            </c:dLbl>
            <c:dLbl>
              <c:idx val="9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22CD-4855-A754-910869E73E27}"/>
                </c:ext>
              </c:extLst>
            </c:dLbl>
            <c:dLbl>
              <c:idx val="91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22CD-4855-A754-910869E73E27}"/>
                </c:ext>
              </c:extLst>
            </c:dLbl>
            <c:dLbl>
              <c:idx val="92"/>
              <c:layout>
                <c:manualLayout>
                  <c:x val="-1.7361111111111174E-2"/>
                  <c:y val="-3.1372549019607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22CD-4855-A754-910869E73E27}"/>
                </c:ext>
              </c:extLst>
            </c:dLbl>
            <c:dLbl>
              <c:idx val="9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R3165BX09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22CD-4855-A754-910869E73E27}"/>
                </c:ext>
              </c:extLst>
            </c:dLbl>
            <c:dLbl>
              <c:idx val="9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R3184BX 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22CD-4855-A754-910869E73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3CE6"/>
                    </a:solidFill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PCA1_HID2!$A$13:$A$107</c:f>
              <c:numCache>
                <c:formatCode>General</c:formatCode>
                <c:ptCount val="95"/>
                <c:pt idx="0">
                  <c:v>-0.82970677466211851</c:v>
                </c:pt>
                <c:pt idx="1">
                  <c:v>-0.77176264227872515</c:v>
                </c:pt>
                <c:pt idx="2">
                  <c:v>-1.5207983570403261</c:v>
                </c:pt>
                <c:pt idx="3">
                  <c:v>-7.8101855982198196E-2</c:v>
                </c:pt>
                <c:pt idx="4">
                  <c:v>-1.4620932632839756</c:v>
                </c:pt>
                <c:pt idx="5">
                  <c:v>-1.4881186084846543</c:v>
                </c:pt>
                <c:pt idx="6">
                  <c:v>1.0253841998640005</c:v>
                </c:pt>
                <c:pt idx="7">
                  <c:v>4.6845661265421423</c:v>
                </c:pt>
                <c:pt idx="8">
                  <c:v>4.4580808468959807</c:v>
                </c:pt>
                <c:pt idx="9">
                  <c:v>-0.55861426200615971</c:v>
                </c:pt>
                <c:pt idx="10">
                  <c:v>-1.0972481885856158</c:v>
                </c:pt>
                <c:pt idx="11">
                  <c:v>-1.9734018446473223</c:v>
                </c:pt>
                <c:pt idx="12">
                  <c:v>-1.7872000805143067</c:v>
                </c:pt>
                <c:pt idx="13">
                  <c:v>2.4455253797852956</c:v>
                </c:pt>
                <c:pt idx="14">
                  <c:v>0.84225386193958962</c:v>
                </c:pt>
                <c:pt idx="15">
                  <c:v>2.0566269118073843</c:v>
                </c:pt>
                <c:pt idx="16">
                  <c:v>-0.8208675981466097</c:v>
                </c:pt>
                <c:pt idx="17">
                  <c:v>6.5666422074083659</c:v>
                </c:pt>
                <c:pt idx="18">
                  <c:v>-1.5584473177385634</c:v>
                </c:pt>
                <c:pt idx="19">
                  <c:v>-2.3429386713917433</c:v>
                </c:pt>
                <c:pt idx="20">
                  <c:v>-2.4505349572694093</c:v>
                </c:pt>
                <c:pt idx="21">
                  <c:v>-2.4471110604737243</c:v>
                </c:pt>
                <c:pt idx="22">
                  <c:v>3.0244648488414096</c:v>
                </c:pt>
                <c:pt idx="23">
                  <c:v>4.3589776499153974</c:v>
                </c:pt>
                <c:pt idx="24">
                  <c:v>-2.5502792245000712</c:v>
                </c:pt>
                <c:pt idx="25">
                  <c:v>-1.4739198707740708</c:v>
                </c:pt>
                <c:pt idx="26">
                  <c:v>-0.65900447593839939</c:v>
                </c:pt>
                <c:pt idx="27">
                  <c:v>0.8974980284370061</c:v>
                </c:pt>
                <c:pt idx="28">
                  <c:v>-0.82447616203313745</c:v>
                </c:pt>
                <c:pt idx="29">
                  <c:v>-0.96938612468384244</c:v>
                </c:pt>
                <c:pt idx="30">
                  <c:v>-1.329926393354534</c:v>
                </c:pt>
                <c:pt idx="31">
                  <c:v>-7.8876557615651904E-2</c:v>
                </c:pt>
                <c:pt idx="32">
                  <c:v>-0.44364167359516793</c:v>
                </c:pt>
                <c:pt idx="33">
                  <c:v>4.4727704458502249</c:v>
                </c:pt>
                <c:pt idx="34">
                  <c:v>3.1362482123349609</c:v>
                </c:pt>
                <c:pt idx="35">
                  <c:v>-0.60597771602504347</c:v>
                </c:pt>
                <c:pt idx="36">
                  <c:v>-1.3009641039363393</c:v>
                </c:pt>
                <c:pt idx="37">
                  <c:v>-1.2594370778009263</c:v>
                </c:pt>
                <c:pt idx="38">
                  <c:v>-1.6485399123593423</c:v>
                </c:pt>
                <c:pt idx="39">
                  <c:v>-1.4654414176984849</c:v>
                </c:pt>
                <c:pt idx="40">
                  <c:v>-0.17721842897258555</c:v>
                </c:pt>
                <c:pt idx="41">
                  <c:v>-1.5438442737902112</c:v>
                </c:pt>
                <c:pt idx="42">
                  <c:v>2.3276794080904271</c:v>
                </c:pt>
                <c:pt idx="43">
                  <c:v>-1.0251331984707863</c:v>
                </c:pt>
                <c:pt idx="44">
                  <c:v>-0.99542500235982223</c:v>
                </c:pt>
                <c:pt idx="45">
                  <c:v>-1.919742883868736</c:v>
                </c:pt>
                <c:pt idx="46">
                  <c:v>-2.4831342708329087</c:v>
                </c:pt>
                <c:pt idx="47">
                  <c:v>-1.283430544316337</c:v>
                </c:pt>
                <c:pt idx="48">
                  <c:v>-2.3503913654480986</c:v>
                </c:pt>
                <c:pt idx="49">
                  <c:v>-0.16545944714934163</c:v>
                </c:pt>
                <c:pt idx="50">
                  <c:v>-2.5790241725088134</c:v>
                </c:pt>
                <c:pt idx="51">
                  <c:v>-2.6295593429383128</c:v>
                </c:pt>
                <c:pt idx="52">
                  <c:v>-2.5682727805111929</c:v>
                </c:pt>
                <c:pt idx="53">
                  <c:v>-1.5134614078005642</c:v>
                </c:pt>
                <c:pt idx="54">
                  <c:v>-1.9645032612373807</c:v>
                </c:pt>
                <c:pt idx="55">
                  <c:v>-1.4651927554321325</c:v>
                </c:pt>
                <c:pt idx="56">
                  <c:v>-1.0983444720467062</c:v>
                </c:pt>
                <c:pt idx="57">
                  <c:v>-2.0678230745376247</c:v>
                </c:pt>
                <c:pt idx="58">
                  <c:v>-1.7924890778316727</c:v>
                </c:pt>
                <c:pt idx="59">
                  <c:v>1.1936341202360685</c:v>
                </c:pt>
                <c:pt idx="60">
                  <c:v>-1.3132280930137952</c:v>
                </c:pt>
                <c:pt idx="61">
                  <c:v>3.2202705774427822</c:v>
                </c:pt>
                <c:pt idx="62">
                  <c:v>1.8223519626897764</c:v>
                </c:pt>
                <c:pt idx="63">
                  <c:v>1.1550290273292696</c:v>
                </c:pt>
                <c:pt idx="64">
                  <c:v>1.6733439834369181</c:v>
                </c:pt>
                <c:pt idx="65">
                  <c:v>0.46806777043205522</c:v>
                </c:pt>
                <c:pt idx="66">
                  <c:v>-1.1221749475741445</c:v>
                </c:pt>
                <c:pt idx="67">
                  <c:v>-1.9423873753225225</c:v>
                </c:pt>
                <c:pt idx="68">
                  <c:v>-1.5902531971636082</c:v>
                </c:pt>
                <c:pt idx="69">
                  <c:v>0.22728434819160495</c:v>
                </c:pt>
                <c:pt idx="70">
                  <c:v>-1.8284564057180428</c:v>
                </c:pt>
                <c:pt idx="71">
                  <c:v>-0.56606819027596822</c:v>
                </c:pt>
                <c:pt idx="72">
                  <c:v>-0.32481905563323127</c:v>
                </c:pt>
                <c:pt idx="73">
                  <c:v>1.6962854678892536</c:v>
                </c:pt>
                <c:pt idx="74">
                  <c:v>-3.8802704750852783E-2</c:v>
                </c:pt>
                <c:pt idx="75">
                  <c:v>0.93192121570530129</c:v>
                </c:pt>
                <c:pt idx="76">
                  <c:v>-0.1933897544817631</c:v>
                </c:pt>
                <c:pt idx="77">
                  <c:v>0.19706593715353118</c:v>
                </c:pt>
                <c:pt idx="78">
                  <c:v>0.94491436794308936</c:v>
                </c:pt>
                <c:pt idx="79">
                  <c:v>-0.95533111288817274</c:v>
                </c:pt>
                <c:pt idx="80">
                  <c:v>1.4068766848689955</c:v>
                </c:pt>
                <c:pt idx="81">
                  <c:v>-0.13830875233071177</c:v>
                </c:pt>
                <c:pt idx="82">
                  <c:v>-1.3347769312462519</c:v>
                </c:pt>
                <c:pt idx="83">
                  <c:v>1.775244697695104</c:v>
                </c:pt>
                <c:pt idx="84">
                  <c:v>-1.7251676035145806</c:v>
                </c:pt>
                <c:pt idx="85">
                  <c:v>0.32493025391572289</c:v>
                </c:pt>
                <c:pt idx="86">
                  <c:v>2.4831768174614957</c:v>
                </c:pt>
                <c:pt idx="87">
                  <c:v>-0.36559796261548283</c:v>
                </c:pt>
                <c:pt idx="88">
                  <c:v>-0.81412640189314167</c:v>
                </c:pt>
                <c:pt idx="89">
                  <c:v>5.0388612508819515</c:v>
                </c:pt>
                <c:pt idx="90">
                  <c:v>8.6085223917501121</c:v>
                </c:pt>
                <c:pt idx="91">
                  <c:v>0.33516578106540784</c:v>
                </c:pt>
                <c:pt idx="92">
                  <c:v>4.451331262099532</c:v>
                </c:pt>
                <c:pt idx="93">
                  <c:v>-0.40005697997575684</c:v>
                </c:pt>
                <c:pt idx="94">
                  <c:v>1.821215375371585</c:v>
                </c:pt>
              </c:numCache>
            </c:numRef>
          </c:xVal>
          <c:yVal>
            <c:numRef>
              <c:f>PCA1_HID2!$B$13:$B$107</c:f>
              <c:numCache>
                <c:formatCode>General</c:formatCode>
                <c:ptCount val="95"/>
                <c:pt idx="0">
                  <c:v>-8.2686973106520276E-2</c:v>
                </c:pt>
                <c:pt idx="1">
                  <c:v>0.18494537165557257</c:v>
                </c:pt>
                <c:pt idx="2">
                  <c:v>0.1179185781033887</c:v>
                </c:pt>
                <c:pt idx="3">
                  <c:v>-8.1987685405488508E-2</c:v>
                </c:pt>
                <c:pt idx="4">
                  <c:v>0.17420748838371658</c:v>
                </c:pt>
                <c:pt idx="5">
                  <c:v>0.56116688797516101</c:v>
                </c:pt>
                <c:pt idx="6">
                  <c:v>-1.1932267342164622</c:v>
                </c:pt>
                <c:pt idx="7">
                  <c:v>-1.2812411459017665</c:v>
                </c:pt>
                <c:pt idx="8">
                  <c:v>-1.1658572600252135</c:v>
                </c:pt>
                <c:pt idx="9">
                  <c:v>0.5499863665269431</c:v>
                </c:pt>
                <c:pt idx="10">
                  <c:v>0.76934389777683176</c:v>
                </c:pt>
                <c:pt idx="11">
                  <c:v>5.9100577641902761E-2</c:v>
                </c:pt>
                <c:pt idx="12">
                  <c:v>1.0328669676762285</c:v>
                </c:pt>
                <c:pt idx="13">
                  <c:v>-0.30540587507828837</c:v>
                </c:pt>
                <c:pt idx="14">
                  <c:v>-0.21888347634374419</c:v>
                </c:pt>
                <c:pt idx="15">
                  <c:v>-0.70688093176709532</c:v>
                </c:pt>
                <c:pt idx="16">
                  <c:v>-0.73975404176866577</c:v>
                </c:pt>
                <c:pt idx="17">
                  <c:v>-1.7810218147013364</c:v>
                </c:pt>
                <c:pt idx="18">
                  <c:v>-0.21991222142765485</c:v>
                </c:pt>
                <c:pt idx="19">
                  <c:v>-7.7104026403861742E-2</c:v>
                </c:pt>
                <c:pt idx="20">
                  <c:v>-0.3842434282205584</c:v>
                </c:pt>
                <c:pt idx="21">
                  <c:v>-0.15776358687422998</c:v>
                </c:pt>
                <c:pt idx="22">
                  <c:v>-1.2202916229509762</c:v>
                </c:pt>
                <c:pt idx="23">
                  <c:v>-1.2478152920096395</c:v>
                </c:pt>
                <c:pt idx="24">
                  <c:v>-0.2935233320890358</c:v>
                </c:pt>
                <c:pt idx="25">
                  <c:v>-0.64354022133612276</c:v>
                </c:pt>
                <c:pt idx="26">
                  <c:v>-0.79633188924287823</c:v>
                </c:pt>
                <c:pt idx="27">
                  <c:v>-0.46112993920043555</c:v>
                </c:pt>
                <c:pt idx="28">
                  <c:v>-0.25271377622350316</c:v>
                </c:pt>
                <c:pt idx="29">
                  <c:v>0.23808764975099161</c:v>
                </c:pt>
                <c:pt idx="30">
                  <c:v>0.23823397404674806</c:v>
                </c:pt>
                <c:pt idx="31">
                  <c:v>0.53496761316176977</c:v>
                </c:pt>
                <c:pt idx="32">
                  <c:v>0.52693725149103077</c:v>
                </c:pt>
                <c:pt idx="33">
                  <c:v>-1.8757648763450216</c:v>
                </c:pt>
                <c:pt idx="34">
                  <c:v>-1.8321595757042104</c:v>
                </c:pt>
                <c:pt idx="35">
                  <c:v>0.67786871144443206</c:v>
                </c:pt>
                <c:pt idx="36">
                  <c:v>0.39914158077863776</c:v>
                </c:pt>
                <c:pt idx="37">
                  <c:v>1.193933800334553</c:v>
                </c:pt>
                <c:pt idx="38">
                  <c:v>0.90628932585220678</c:v>
                </c:pt>
                <c:pt idx="39">
                  <c:v>0.3504077185343894</c:v>
                </c:pt>
                <c:pt idx="40">
                  <c:v>0.23563002847847456</c:v>
                </c:pt>
                <c:pt idx="41">
                  <c:v>0.43939600254975508</c:v>
                </c:pt>
                <c:pt idx="42">
                  <c:v>-0.47025340160364876</c:v>
                </c:pt>
                <c:pt idx="43">
                  <c:v>0.48083085666892139</c:v>
                </c:pt>
                <c:pt idx="44">
                  <c:v>0.49483250035945348</c:v>
                </c:pt>
                <c:pt idx="45">
                  <c:v>-0.22960068759882565</c:v>
                </c:pt>
                <c:pt idx="46">
                  <c:v>-0.43509804032536642</c:v>
                </c:pt>
                <c:pt idx="47">
                  <c:v>-0.5828030863686261</c:v>
                </c:pt>
                <c:pt idx="48">
                  <c:v>-0.33771464719639988</c:v>
                </c:pt>
                <c:pt idx="49">
                  <c:v>-0.1856075954572384</c:v>
                </c:pt>
                <c:pt idx="50">
                  <c:v>-0.25445045738373206</c:v>
                </c:pt>
                <c:pt idx="51">
                  <c:v>-0.32937197759775227</c:v>
                </c:pt>
                <c:pt idx="52">
                  <c:v>-0.19936559170838025</c:v>
                </c:pt>
                <c:pt idx="53">
                  <c:v>-0.50159218163932429</c:v>
                </c:pt>
                <c:pt idx="54">
                  <c:v>-0.38550915385107526</c:v>
                </c:pt>
                <c:pt idx="55">
                  <c:v>-0.43943455274984489</c:v>
                </c:pt>
                <c:pt idx="56">
                  <c:v>-0.68712333776649881</c:v>
                </c:pt>
                <c:pt idx="57">
                  <c:v>0.19412178344466516</c:v>
                </c:pt>
                <c:pt idx="58">
                  <c:v>0.63221057512890033</c:v>
                </c:pt>
                <c:pt idx="59">
                  <c:v>-0.35952626865577431</c:v>
                </c:pt>
                <c:pt idx="60">
                  <c:v>-0.69432305743749312</c:v>
                </c:pt>
                <c:pt idx="61">
                  <c:v>-1.3328750514416434</c:v>
                </c:pt>
                <c:pt idx="62">
                  <c:v>0.75534124134956659</c:v>
                </c:pt>
                <c:pt idx="63">
                  <c:v>0.76325705916726638</c:v>
                </c:pt>
                <c:pt idx="64">
                  <c:v>0.99979464054146261</c:v>
                </c:pt>
                <c:pt idx="65">
                  <c:v>0.86115093413312049</c:v>
                </c:pt>
                <c:pt idx="66">
                  <c:v>-0.53141004347417609</c:v>
                </c:pt>
                <c:pt idx="67">
                  <c:v>-8.8611248997414765E-2</c:v>
                </c:pt>
                <c:pt idx="68">
                  <c:v>-0.22289620997857593</c:v>
                </c:pt>
                <c:pt idx="69">
                  <c:v>5.4647574403728187E-2</c:v>
                </c:pt>
                <c:pt idx="70">
                  <c:v>0.40482456036091835</c:v>
                </c:pt>
                <c:pt idx="71">
                  <c:v>-1.0100837984434838</c:v>
                </c:pt>
                <c:pt idx="72">
                  <c:v>-0.71419230057124272</c:v>
                </c:pt>
                <c:pt idx="73">
                  <c:v>-0.47679601226444568</c:v>
                </c:pt>
                <c:pt idx="74">
                  <c:v>-0.59057557044342579</c:v>
                </c:pt>
                <c:pt idx="75">
                  <c:v>-0.8866087538201558</c:v>
                </c:pt>
                <c:pt idx="76">
                  <c:v>-0.70721450614927517</c:v>
                </c:pt>
                <c:pt idx="77">
                  <c:v>-0.62843642480490025</c:v>
                </c:pt>
                <c:pt idx="78">
                  <c:v>-0.89606877134777441</c:v>
                </c:pt>
                <c:pt idx="79">
                  <c:v>0.83832679434853519</c:v>
                </c:pt>
                <c:pt idx="80">
                  <c:v>1.995348999660804</c:v>
                </c:pt>
                <c:pt idx="81">
                  <c:v>1.6727432560924105</c:v>
                </c:pt>
                <c:pt idx="82">
                  <c:v>0.5019438960638628</c:v>
                </c:pt>
                <c:pt idx="83">
                  <c:v>-0.89245401551867365</c:v>
                </c:pt>
                <c:pt idx="84">
                  <c:v>0.10694846425299771</c:v>
                </c:pt>
                <c:pt idx="85">
                  <c:v>0.40864237334089715</c:v>
                </c:pt>
                <c:pt idx="86">
                  <c:v>-1.4152664142207136</c:v>
                </c:pt>
                <c:pt idx="87">
                  <c:v>-0.63345266973320125</c:v>
                </c:pt>
                <c:pt idx="88">
                  <c:v>-0.48484391728902293</c:v>
                </c:pt>
                <c:pt idx="89">
                  <c:v>0.21930121344792042</c:v>
                </c:pt>
                <c:pt idx="90">
                  <c:v>-0.81886342638890897</c:v>
                </c:pt>
                <c:pt idx="91">
                  <c:v>0.71205207519293667</c:v>
                </c:pt>
                <c:pt idx="92">
                  <c:v>14.064305362037711</c:v>
                </c:pt>
                <c:pt idx="93">
                  <c:v>0.72963096529092086</c:v>
                </c:pt>
                <c:pt idx="94">
                  <c:v>-0.63902201887998766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CD-4855-A754-910869E73E2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3.2191486694359845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2.0208923535504675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E-22CD-4855-A754-910869E73E2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2.4129741997731458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6.5566143436064648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F-22CD-4855-A754-910869E73E2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6.8868179134000904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-8.2165519253824176E-2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0-22CD-4855-A754-910869E73E27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-0.64145492558048911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0.67255272221680951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1-22CD-4855-A754-910869E73E27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4.3885740244384355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-2.5395820077580651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2-22CD-4855-A754-910869E73E27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5.6432171116342671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-3.6898174465684486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3-22CD-4855-A754-910869E73E27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6.1078420485686928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-3.867891868028543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4-22CD-4855-A754-910869E73E27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6.4689313638350656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-3.2966052277340059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5-22CD-4855-A754-910869E73E27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6.6261022899184736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0.12268198819706307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6-22CD-4855-A754-910869E73E27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5.998027310179828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4.2535368385118222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7-22CD-4855-A754-910869E73E27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1.5976545629085219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9.1579914484128029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8-22CD-4855-A754-910869E73E27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1.5976545629085219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9.1579914484128029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9-22CD-4855-A754-910869E7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22344"/>
        <c:axId val="399222704"/>
      </c:scatterChart>
      <c:valAx>
        <c:axId val="39922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99222704"/>
        <c:crosses val="autoZero"/>
        <c:crossBetween val="midCat"/>
      </c:valAx>
      <c:valAx>
        <c:axId val="39922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399222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10PFAS/KS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0.20584707179060513</c:v>
                </c:pt>
              </c:numLit>
            </c:plus>
            <c:minus>
              <c:numLit>
                <c:formatCode>General</c:formatCode>
                <c:ptCount val="1"/>
                <c:pt idx="0">
                  <c:v>0.20584707179060513</c:v>
                </c:pt>
              </c:numLit>
            </c:minus>
          </c:errBars>
          <c:cat>
            <c:strRef>
              <c:f>'10PFASdKS vs deg N no corr 3.1.'!$B$67</c:f>
              <c:strCache>
                <c:ptCount val="1"/>
                <c:pt idx="0">
                  <c:v>degrees</c:v>
                </c:pt>
              </c:strCache>
            </c:strRef>
          </c:cat>
          <c:val>
            <c:numRef>
              <c:f>'10PFASdKS vs deg N no corr 3.1.'!$C$67</c:f>
              <c:numCache>
                <c:formatCode>0.000</c:formatCode>
                <c:ptCount val="1"/>
                <c:pt idx="0">
                  <c:v>-2.6254892471758724E-2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6-43D1-B1DD-6B918859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81024"/>
        <c:axId val="690784304"/>
      </c:barChart>
      <c:catAx>
        <c:axId val="6907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84304"/>
        <c:crosses val="autoZero"/>
        <c:auto val="1"/>
        <c:lblAlgn val="ctr"/>
        <c:lblOffset val="100"/>
        <c:noMultiLvlLbl val="0"/>
      </c:catAx>
      <c:valAx>
        <c:axId val="69078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81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10PFAS/KS by degrees (R²=0,001; </a:t>
            </a:r>
            <a:r>
              <a:rPr lang="nb-NO" i="1"/>
              <a:t>p</a:t>
            </a:r>
            <a:r>
              <a:rPr lang="nb-NO" i="0"/>
              <a:t>&gt;0.05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3.1.'!$D$93:$D$187</c:f>
              <c:numCache>
                <c:formatCode>0.000</c:formatCode>
                <c:ptCount val="95"/>
                <c:pt idx="0">
                  <c:v>78.151200000000003</c:v>
                </c:pt>
                <c:pt idx="1">
                  <c:v>77.685500000000005</c:v>
                </c:pt>
                <c:pt idx="2">
                  <c:v>76.521500000000003</c:v>
                </c:pt>
                <c:pt idx="3">
                  <c:v>78.984800000000007</c:v>
                </c:pt>
                <c:pt idx="4">
                  <c:v>79.104830000000007</c:v>
                </c:pt>
                <c:pt idx="5">
                  <c:v>79.019810000000007</c:v>
                </c:pt>
                <c:pt idx="6">
                  <c:v>80.039599999999993</c:v>
                </c:pt>
                <c:pt idx="7">
                  <c:v>80.09196</c:v>
                </c:pt>
                <c:pt idx="8">
                  <c:v>80.171499999999995</c:v>
                </c:pt>
                <c:pt idx="9">
                  <c:v>79.821169999999995</c:v>
                </c:pt>
                <c:pt idx="10">
                  <c:v>79.039460000000005</c:v>
                </c:pt>
                <c:pt idx="11">
                  <c:v>78.911299999999997</c:v>
                </c:pt>
                <c:pt idx="12">
                  <c:v>79.104799999999997</c:v>
                </c:pt>
                <c:pt idx="13">
                  <c:v>81.405970116666666</c:v>
                </c:pt>
                <c:pt idx="14">
                  <c:v>81.495077216666672</c:v>
                </c:pt>
                <c:pt idx="15">
                  <c:v>80.397921449999998</c:v>
                </c:pt>
                <c:pt idx="16">
                  <c:v>79.661333333333332</c:v>
                </c:pt>
                <c:pt idx="17">
                  <c:v>80.49766666666666</c:v>
                </c:pt>
                <c:pt idx="18">
                  <c:v>72.423500000000004</c:v>
                </c:pt>
                <c:pt idx="19">
                  <c:v>72.274833333333333</c:v>
                </c:pt>
                <c:pt idx="20">
                  <c:v>72.277666666666661</c:v>
                </c:pt>
                <c:pt idx="21">
                  <c:v>72.146166666666673</c:v>
                </c:pt>
                <c:pt idx="22">
                  <c:v>72.035166666666669</c:v>
                </c:pt>
                <c:pt idx="23">
                  <c:v>71.862274999999997</c:v>
                </c:pt>
                <c:pt idx="24">
                  <c:v>71.706000000000003</c:v>
                </c:pt>
                <c:pt idx="25">
                  <c:v>72.344314999999995</c:v>
                </c:pt>
                <c:pt idx="26">
                  <c:v>72.096166666666662</c:v>
                </c:pt>
                <c:pt idx="27">
                  <c:v>73.212119999999999</c:v>
                </c:pt>
                <c:pt idx="28">
                  <c:v>73.346493300000006</c:v>
                </c:pt>
                <c:pt idx="29">
                  <c:v>73.5998333</c:v>
                </c:pt>
                <c:pt idx="30">
                  <c:v>76.287700000000001</c:v>
                </c:pt>
                <c:pt idx="31">
                  <c:v>76.019199999999998</c:v>
                </c:pt>
                <c:pt idx="32">
                  <c:v>75.001199999999997</c:v>
                </c:pt>
                <c:pt idx="33">
                  <c:v>74.390299999999996</c:v>
                </c:pt>
                <c:pt idx="34">
                  <c:v>74.153199999999998</c:v>
                </c:pt>
                <c:pt idx="35">
                  <c:v>74.302890000000005</c:v>
                </c:pt>
                <c:pt idx="36">
                  <c:v>73.968670000000003</c:v>
                </c:pt>
                <c:pt idx="37">
                  <c:v>74.682329999999993</c:v>
                </c:pt>
                <c:pt idx="38">
                  <c:v>74.885000000000005</c:v>
                </c:pt>
                <c:pt idx="39">
                  <c:v>74.787700000000001</c:v>
                </c:pt>
                <c:pt idx="40">
                  <c:v>74.807689999999994</c:v>
                </c:pt>
                <c:pt idx="41">
                  <c:v>74.929820000000007</c:v>
                </c:pt>
                <c:pt idx="42">
                  <c:v>75.124816666666661</c:v>
                </c:pt>
                <c:pt idx="43">
                  <c:v>75.553503333333339</c:v>
                </c:pt>
                <c:pt idx="44">
                  <c:v>74.192236666666673</c:v>
                </c:pt>
                <c:pt idx="45">
                  <c:v>70.155311666666663</c:v>
                </c:pt>
                <c:pt idx="46">
                  <c:v>70.19283333333334</c:v>
                </c:pt>
                <c:pt idx="47">
                  <c:v>70.135666666666665</c:v>
                </c:pt>
                <c:pt idx="48">
                  <c:v>69.854333333333329</c:v>
                </c:pt>
                <c:pt idx="49">
                  <c:v>69.262333333333331</c:v>
                </c:pt>
                <c:pt idx="50">
                  <c:v>70.394076666666663</c:v>
                </c:pt>
                <c:pt idx="51">
                  <c:v>70.897666666666666</c:v>
                </c:pt>
                <c:pt idx="52">
                  <c:v>70.481666666666669</c:v>
                </c:pt>
                <c:pt idx="53">
                  <c:v>70.770499999999998</c:v>
                </c:pt>
                <c:pt idx="54">
                  <c:v>70.695674999999994</c:v>
                </c:pt>
                <c:pt idx="55">
                  <c:v>70.68383333333334</c:v>
                </c:pt>
                <c:pt idx="56">
                  <c:v>70.772833333333338</c:v>
                </c:pt>
                <c:pt idx="57">
                  <c:v>71.45183333333334</c:v>
                </c:pt>
                <c:pt idx="58">
                  <c:v>69.898328333333339</c:v>
                </c:pt>
                <c:pt idx="59">
                  <c:v>70.855321666666669</c:v>
                </c:pt>
                <c:pt idx="60">
                  <c:v>71.055833333333339</c:v>
                </c:pt>
                <c:pt idx="61">
                  <c:v>71.321999999999989</c:v>
                </c:pt>
                <c:pt idx="62">
                  <c:v>69.992878000000005</c:v>
                </c:pt>
                <c:pt idx="63">
                  <c:v>69.848384499999995</c:v>
                </c:pt>
                <c:pt idx="64">
                  <c:v>70.064458500000001</c:v>
                </c:pt>
                <c:pt idx="65">
                  <c:v>70.042101200000005</c:v>
                </c:pt>
                <c:pt idx="66">
                  <c:v>67.798661999999993</c:v>
                </c:pt>
                <c:pt idx="67">
                  <c:v>67.785863000000006</c:v>
                </c:pt>
                <c:pt idx="68">
                  <c:v>68.346999999999994</c:v>
                </c:pt>
                <c:pt idx="69">
                  <c:v>63.031451666666669</c:v>
                </c:pt>
                <c:pt idx="70">
                  <c:v>63.590666666666657</c:v>
                </c:pt>
                <c:pt idx="71">
                  <c:v>66.560500000000005</c:v>
                </c:pt>
                <c:pt idx="72">
                  <c:v>63.884830000000001</c:v>
                </c:pt>
                <c:pt idx="73">
                  <c:v>64.280169999999998</c:v>
                </c:pt>
                <c:pt idx="74">
                  <c:v>64.713499999999996</c:v>
                </c:pt>
                <c:pt idx="75">
                  <c:v>66.830169999999995</c:v>
                </c:pt>
                <c:pt idx="76">
                  <c:v>66.231669999999994</c:v>
                </c:pt>
                <c:pt idx="77">
                  <c:v>65.679169999999999</c:v>
                </c:pt>
                <c:pt idx="78">
                  <c:v>65.716999999999999</c:v>
                </c:pt>
                <c:pt idx="79">
                  <c:v>62.495393200000002</c:v>
                </c:pt>
                <c:pt idx="80">
                  <c:v>62.578690700000003</c:v>
                </c:pt>
                <c:pt idx="81">
                  <c:v>62.730829</c:v>
                </c:pt>
                <c:pt idx="82">
                  <c:v>62.673135299999998</c:v>
                </c:pt>
                <c:pt idx="83">
                  <c:v>65.358558333333335</c:v>
                </c:pt>
                <c:pt idx="84">
                  <c:v>62.8384</c:v>
                </c:pt>
                <c:pt idx="85">
                  <c:v>64.608649999999997</c:v>
                </c:pt>
                <c:pt idx="86">
                  <c:v>64.520368000000005</c:v>
                </c:pt>
                <c:pt idx="87">
                  <c:v>65.680823833333335</c:v>
                </c:pt>
                <c:pt idx="88">
                  <c:v>66.833394666666663</c:v>
                </c:pt>
                <c:pt idx="89">
                  <c:v>59.234572999999997</c:v>
                </c:pt>
                <c:pt idx="90">
                  <c:v>59.304736499999997</c:v>
                </c:pt>
                <c:pt idx="91">
                  <c:v>59.093418700000001</c:v>
                </c:pt>
                <c:pt idx="92">
                  <c:v>58.943842699999998</c:v>
                </c:pt>
                <c:pt idx="93">
                  <c:v>59.03151798333333</c:v>
                </c:pt>
                <c:pt idx="94">
                  <c:v>58.81283333333333</c:v>
                </c:pt>
              </c:numCache>
            </c:numRef>
          </c:xVal>
          <c:y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4-4908-A2B1-49F4965AE5E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77.685500000000005</c:v>
              </c:pt>
            </c:numLit>
          </c:xVal>
          <c:yVal>
            <c:numLit>
              <c:formatCode>General</c:formatCode>
              <c:ptCount val="1"/>
              <c:pt idx="0">
                <c:v>7.4466328948923893E-3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94-4908-A2B1-49F4965AE5E4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56.544608944999993</c:v>
              </c:pt>
              <c:pt idx="1">
                <c:v>83.763301605000009</c:v>
              </c:pt>
            </c:numLit>
          </c:xVal>
          <c:yVal>
            <c:numLit>
              <c:formatCode>General</c:formatCode>
              <c:ptCount val="2"/>
              <c:pt idx="0">
                <c:v>1.5976669350802709E-2</c:v>
              </c:pt>
              <c:pt idx="1">
                <c:v>1.4397781444469038E-2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894-4908-A2B1-49F4965AE5E4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'10PFASdKS vs deg N no corr 3.1.'!xdata1</c:f>
              <c:numCache>
                <c:formatCode>General</c:formatCode>
                <c:ptCount val="70"/>
                <c:pt idx="0">
                  <c:v>56.544608945</c:v>
                </c:pt>
                <c:pt idx="1">
                  <c:v>56.939082751699999</c:v>
                </c:pt>
                <c:pt idx="2">
                  <c:v>57.333556558399998</c:v>
                </c:pt>
                <c:pt idx="3">
                  <c:v>57.728030365099997</c:v>
                </c:pt>
                <c:pt idx="4">
                  <c:v>58.122504171800003</c:v>
                </c:pt>
                <c:pt idx="5">
                  <c:v>58.516977978500002</c:v>
                </c:pt>
                <c:pt idx="6">
                  <c:v>58.911451785200001</c:v>
                </c:pt>
                <c:pt idx="7">
                  <c:v>59.305925591899999</c:v>
                </c:pt>
                <c:pt idx="8">
                  <c:v>59.700399398599998</c:v>
                </c:pt>
                <c:pt idx="9">
                  <c:v>60.094873205299997</c:v>
                </c:pt>
                <c:pt idx="10">
                  <c:v>60.489347012000003</c:v>
                </c:pt>
                <c:pt idx="11">
                  <c:v>60.883820818700002</c:v>
                </c:pt>
                <c:pt idx="12">
                  <c:v>61.278294625400001</c:v>
                </c:pt>
                <c:pt idx="13">
                  <c:v>61.6727684321</c:v>
                </c:pt>
                <c:pt idx="14">
                  <c:v>62.067242238799999</c:v>
                </c:pt>
                <c:pt idx="15">
                  <c:v>62.461716045499998</c:v>
                </c:pt>
                <c:pt idx="16">
                  <c:v>62.856189852200004</c:v>
                </c:pt>
                <c:pt idx="17">
                  <c:v>63.250663658900002</c:v>
                </c:pt>
                <c:pt idx="18">
                  <c:v>63.645137465600001</c:v>
                </c:pt>
                <c:pt idx="19">
                  <c:v>64.039611272299993</c:v>
                </c:pt>
                <c:pt idx="20">
                  <c:v>64.434085078999999</c:v>
                </c:pt>
                <c:pt idx="21">
                  <c:v>64.828558885700005</c:v>
                </c:pt>
                <c:pt idx="22">
                  <c:v>65.223032692399997</c:v>
                </c:pt>
                <c:pt idx="23">
                  <c:v>65.617506499100003</c:v>
                </c:pt>
                <c:pt idx="24">
                  <c:v>66.011980305799995</c:v>
                </c:pt>
                <c:pt idx="25">
                  <c:v>66.406454112500001</c:v>
                </c:pt>
                <c:pt idx="26">
                  <c:v>66.800927919200006</c:v>
                </c:pt>
                <c:pt idx="27">
                  <c:v>67.195401725899998</c:v>
                </c:pt>
                <c:pt idx="28">
                  <c:v>67.589875532600004</c:v>
                </c:pt>
                <c:pt idx="29">
                  <c:v>67.984349339299996</c:v>
                </c:pt>
                <c:pt idx="30">
                  <c:v>68.378823146000002</c:v>
                </c:pt>
                <c:pt idx="31">
                  <c:v>68.773296952699994</c:v>
                </c:pt>
                <c:pt idx="32">
                  <c:v>69.1677707594</c:v>
                </c:pt>
                <c:pt idx="33">
                  <c:v>69.562244566100006</c:v>
                </c:pt>
                <c:pt idx="34">
                  <c:v>69.956718372799997</c:v>
                </c:pt>
                <c:pt idx="35">
                  <c:v>70.351192179500003</c:v>
                </c:pt>
                <c:pt idx="36">
                  <c:v>70.745665986199995</c:v>
                </c:pt>
                <c:pt idx="37">
                  <c:v>71.140139792900001</c:v>
                </c:pt>
                <c:pt idx="38">
                  <c:v>71.534613599599993</c:v>
                </c:pt>
                <c:pt idx="39">
                  <c:v>71.929087406299999</c:v>
                </c:pt>
                <c:pt idx="40">
                  <c:v>72.323561213000005</c:v>
                </c:pt>
                <c:pt idx="41">
                  <c:v>72.718035019699997</c:v>
                </c:pt>
                <c:pt idx="42">
                  <c:v>73.112508826400003</c:v>
                </c:pt>
                <c:pt idx="43">
                  <c:v>73.506982633099994</c:v>
                </c:pt>
                <c:pt idx="44">
                  <c:v>73.9014564398</c:v>
                </c:pt>
                <c:pt idx="45">
                  <c:v>74.295930246500006</c:v>
                </c:pt>
                <c:pt idx="46">
                  <c:v>74.690404053199998</c:v>
                </c:pt>
                <c:pt idx="47">
                  <c:v>75.084877859900004</c:v>
                </c:pt>
                <c:pt idx="48">
                  <c:v>75.479351666599996</c:v>
                </c:pt>
                <c:pt idx="49">
                  <c:v>75.873825473300002</c:v>
                </c:pt>
                <c:pt idx="50">
                  <c:v>76.268299280000008</c:v>
                </c:pt>
                <c:pt idx="51">
                  <c:v>76.6627730867</c:v>
                </c:pt>
                <c:pt idx="52">
                  <c:v>77.057246893399991</c:v>
                </c:pt>
                <c:pt idx="53">
                  <c:v>77.451720700099997</c:v>
                </c:pt>
                <c:pt idx="54">
                  <c:v>77.846194506800003</c:v>
                </c:pt>
                <c:pt idx="55">
                  <c:v>78.240668313499995</c:v>
                </c:pt>
                <c:pt idx="56">
                  <c:v>78.635142120200001</c:v>
                </c:pt>
                <c:pt idx="57">
                  <c:v>79.029615926899993</c:v>
                </c:pt>
                <c:pt idx="58">
                  <c:v>79.424089733599999</c:v>
                </c:pt>
                <c:pt idx="59">
                  <c:v>79.818563540300005</c:v>
                </c:pt>
                <c:pt idx="60">
                  <c:v>80.213037346999997</c:v>
                </c:pt>
                <c:pt idx="61">
                  <c:v>80.607511153700003</c:v>
                </c:pt>
                <c:pt idx="62">
                  <c:v>81.001984960399994</c:v>
                </c:pt>
                <c:pt idx="63">
                  <c:v>81.3964587671</c:v>
                </c:pt>
                <c:pt idx="64">
                  <c:v>81.790932573800006</c:v>
                </c:pt>
                <c:pt idx="65">
                  <c:v>82.185406380499998</c:v>
                </c:pt>
                <c:pt idx="66">
                  <c:v>82.579880187200004</c:v>
                </c:pt>
                <c:pt idx="67">
                  <c:v>82.974353993899996</c:v>
                </c:pt>
                <c:pt idx="68">
                  <c:v>83.368827800600002</c:v>
                </c:pt>
                <c:pt idx="69">
                  <c:v>83.763301607300008</c:v>
                </c:pt>
              </c:numCache>
            </c:numRef>
          </c:xVal>
          <c:yVal>
            <c:numRef>
              <c:f>'10PFASdKS vs deg N no corr 3.1.'!ydata1</c:f>
              <c:numCache>
                <c:formatCode>General</c:formatCode>
                <c:ptCount val="70"/>
                <c:pt idx="0">
                  <c:v>8.8457308572499008E-3</c:v>
                </c:pt>
                <c:pt idx="1">
                  <c:v>8.9885852124243007E-3</c:v>
                </c:pt>
                <c:pt idx="2">
                  <c:v>9.1307457565847541E-3</c:v>
                </c:pt>
                <c:pt idx="3">
                  <c:v>9.272160721433248E-3</c:v>
                </c:pt>
                <c:pt idx="4">
                  <c:v>9.4127733283792328E-3</c:v>
                </c:pt>
                <c:pt idx="5">
                  <c:v>9.5525212061032885E-3</c:v>
                </c:pt>
                <c:pt idx="6">
                  <c:v>9.6913357317647761E-3</c:v>
                </c:pt>
                <c:pt idx="7">
                  <c:v>9.8291412853728811E-3</c:v>
                </c:pt>
                <c:pt idx="8">
                  <c:v>9.9658544055419209E-3</c:v>
                </c:pt>
                <c:pt idx="9">
                  <c:v>1.01013828334925E-2</c:v>
                </c:pt>
                <c:pt idx="10">
                  <c:v>1.0235624430793884E-2</c:v>
                </c:pt>
                <c:pt idx="11">
                  <c:v>1.036846595505847E-2</c:v>
                </c:pt>
                <c:pt idx="12">
                  <c:v>1.0499781676736066E-2</c:v>
                </c:pt>
                <c:pt idx="13">
                  <c:v>1.0629431819525144E-2</c:v>
                </c:pt>
                <c:pt idx="14">
                  <c:v>1.0757260807033965E-2</c:v>
                </c:pt>
                <c:pt idx="15">
                  <c:v>1.0883095299638807E-2</c:v>
                </c:pt>
                <c:pt idx="16">
                  <c:v>1.1006742008641532E-2</c:v>
                </c:pt>
                <c:pt idx="17">
                  <c:v>1.112798528071372E-2</c:v>
                </c:pt>
                <c:pt idx="18">
                  <c:v>1.1246584455435468E-2</c:v>
                </c:pt>
                <c:pt idx="19">
                  <c:v>1.1362271014080827E-2</c:v>
                </c:pt>
                <c:pt idx="20">
                  <c:v>1.1474745560687713E-2</c:v>
                </c:pt>
                <c:pt idx="21">
                  <c:v>1.1583674709319612E-2</c:v>
                </c:pt>
                <c:pt idx="22">
                  <c:v>1.168868799702355E-2</c:v>
                </c:pt>
                <c:pt idx="23">
                  <c:v>1.1789375003023895E-2</c:v>
                </c:pt>
                <c:pt idx="24">
                  <c:v>1.18852829331541E-2</c:v>
                </c:pt>
                <c:pt idx="25">
                  <c:v>1.1975915024471791E-2</c:v>
                </c:pt>
                <c:pt idx="26">
                  <c:v>1.206073023463531E-2</c:v>
                </c:pt>
                <c:pt idx="27">
                  <c:v>1.2139144793652922E-2</c:v>
                </c:pt>
                <c:pt idx="28">
                  <c:v>1.2210536292131629E-2</c:v>
                </c:pt>
                <c:pt idx="29">
                  <c:v>1.2274251027914719E-2</c:v>
                </c:pt>
                <c:pt idx="30">
                  <c:v>1.2329615287072876E-2</c:v>
                </c:pt>
                <c:pt idx="31">
                  <c:v>1.2375951042848696E-2</c:v>
                </c:pt>
                <c:pt idx="32">
                  <c:v>1.2412596170166065E-2</c:v>
                </c:pt>
                <c:pt idx="33">
                  <c:v>1.2438928675497625E-2</c:v>
                </c:pt>
                <c:pt idx="34">
                  <c:v>1.2454393672663993E-2</c:v>
                </c:pt>
                <c:pt idx="35">
                  <c:v>1.2458531017233857E-2</c:v>
                </c:pt>
                <c:pt idx="36">
                  <c:v>1.2451000848582363E-2</c:v>
                </c:pt>
                <c:pt idx="37">
                  <c:v>1.2431604017198445E-2</c:v>
                </c:pt>
                <c:pt idx="38">
                  <c:v>1.2400294680571465E-2</c:v>
                </c:pt>
                <c:pt idx="39">
                  <c:v>1.2357183268708029E-2</c:v>
                </c:pt>
                <c:pt idx="40">
                  <c:v>1.2302529382526278E-2</c:v>
                </c:pt>
                <c:pt idx="41">
                  <c:v>1.2236725662691685E-2</c:v>
                </c:pt>
                <c:pt idx="42">
                  <c:v>1.2160274877039093E-2</c:v>
                </c:pt>
                <c:pt idx="43">
                  <c:v>1.2073763146868026E-2</c:v>
                </c:pt>
                <c:pt idx="44">
                  <c:v>1.1977832283707921E-2</c:v>
                </c:pt>
                <c:pt idx="45">
                  <c:v>1.1873153746046122E-2</c:v>
                </c:pt>
                <c:pt idx="46">
                  <c:v>1.1760405969360791E-2</c:v>
                </c:pt>
                <c:pt idx="47">
                  <c:v>1.1640256004566443E-2</c:v>
                </c:pt>
                <c:pt idx="48">
                  <c:v>1.1513345692075265E-2</c:v>
                </c:pt>
                <c:pt idx="49">
                  <c:v>1.1380282087939031E-2</c:v>
                </c:pt>
                <c:pt idx="50">
                  <c:v>1.1241631557446598E-2</c:v>
                </c:pt>
                <c:pt idx="51">
                  <c:v>1.1097916826455879E-2</c:v>
                </c:pt>
                <c:pt idx="52">
                  <c:v>1.0949616279864387E-2</c:v>
                </c:pt>
                <c:pt idx="53">
                  <c:v>1.0797164869391019E-2</c:v>
                </c:pt>
                <c:pt idx="54">
                  <c:v>1.0640956099377602E-2</c:v>
                </c:pt>
                <c:pt idx="55">
                  <c:v>1.048134467273442E-2</c:v>
                </c:pt>
                <c:pt idx="56">
                  <c:v>1.0318649483912066E-2</c:v>
                </c:pt>
                <c:pt idx="57">
                  <c:v>1.0153156734655271E-2</c:v>
                </c:pt>
                <c:pt idx="58">
                  <c:v>9.9851230193689477E-3</c:v>
                </c:pt>
                <c:pt idx="59">
                  <c:v>9.8147782812488486E-3</c:v>
                </c:pt>
                <c:pt idx="60">
                  <c:v>9.6423285802998519E-3</c:v>
                </c:pt>
                <c:pt idx="61">
                  <c:v>9.4679586427691212E-3</c:v>
                </c:pt>
                <c:pt idx="62">
                  <c:v>9.2918341810025156E-3</c:v>
                </c:pt>
                <c:pt idx="63">
                  <c:v>9.1141039855637644E-3</c:v>
                </c:pt>
                <c:pt idx="64">
                  <c:v>8.9349017994733403E-3</c:v>
                </c:pt>
                <c:pt idx="65">
                  <c:v>8.7543479890486945E-3</c:v>
                </c:pt>
                <c:pt idx="66">
                  <c:v>8.5725510281261189E-3</c:v>
                </c:pt>
                <c:pt idx="67">
                  <c:v>8.3896088131953511E-3</c:v>
                </c:pt>
                <c:pt idx="68">
                  <c:v>8.2056098267377642E-3</c:v>
                </c:pt>
                <c:pt idx="69">
                  <c:v>8.0206341652176837E-3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908-A2B1-49F4965AE5E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'10PFASdKS vs deg N no corr 3.1.'!xdata2</c:f>
              <c:numCache>
                <c:formatCode>General</c:formatCode>
                <c:ptCount val="70"/>
                <c:pt idx="0">
                  <c:v>56.544608945</c:v>
                </c:pt>
                <c:pt idx="1">
                  <c:v>56.939082751699999</c:v>
                </c:pt>
                <c:pt idx="2">
                  <c:v>57.333556558399998</c:v>
                </c:pt>
                <c:pt idx="3">
                  <c:v>57.728030365099997</c:v>
                </c:pt>
                <c:pt idx="4">
                  <c:v>58.122504171800003</c:v>
                </c:pt>
                <c:pt idx="5">
                  <c:v>58.516977978500002</c:v>
                </c:pt>
                <c:pt idx="6">
                  <c:v>58.911451785200001</c:v>
                </c:pt>
                <c:pt idx="7">
                  <c:v>59.305925591899999</c:v>
                </c:pt>
                <c:pt idx="8">
                  <c:v>59.700399398599998</c:v>
                </c:pt>
                <c:pt idx="9">
                  <c:v>60.094873205299997</c:v>
                </c:pt>
                <c:pt idx="10">
                  <c:v>60.489347012000003</c:v>
                </c:pt>
                <c:pt idx="11">
                  <c:v>60.883820818700002</c:v>
                </c:pt>
                <c:pt idx="12">
                  <c:v>61.278294625400001</c:v>
                </c:pt>
                <c:pt idx="13">
                  <c:v>61.6727684321</c:v>
                </c:pt>
                <c:pt idx="14">
                  <c:v>62.067242238799999</c:v>
                </c:pt>
                <c:pt idx="15">
                  <c:v>62.461716045499998</c:v>
                </c:pt>
                <c:pt idx="16">
                  <c:v>62.856189852200004</c:v>
                </c:pt>
                <c:pt idx="17">
                  <c:v>63.250663658900002</c:v>
                </c:pt>
                <c:pt idx="18">
                  <c:v>63.645137465600001</c:v>
                </c:pt>
                <c:pt idx="19">
                  <c:v>64.039611272299993</c:v>
                </c:pt>
                <c:pt idx="20">
                  <c:v>64.434085078999999</c:v>
                </c:pt>
                <c:pt idx="21">
                  <c:v>64.828558885700005</c:v>
                </c:pt>
                <c:pt idx="22">
                  <c:v>65.223032692399997</c:v>
                </c:pt>
                <c:pt idx="23">
                  <c:v>65.617506499100003</c:v>
                </c:pt>
                <c:pt idx="24">
                  <c:v>66.011980305799995</c:v>
                </c:pt>
                <c:pt idx="25">
                  <c:v>66.406454112500001</c:v>
                </c:pt>
                <c:pt idx="26">
                  <c:v>66.800927919200006</c:v>
                </c:pt>
                <c:pt idx="27">
                  <c:v>67.195401725899998</c:v>
                </c:pt>
                <c:pt idx="28">
                  <c:v>67.589875532600004</c:v>
                </c:pt>
                <c:pt idx="29">
                  <c:v>67.984349339299996</c:v>
                </c:pt>
                <c:pt idx="30">
                  <c:v>68.378823146000002</c:v>
                </c:pt>
                <c:pt idx="31">
                  <c:v>68.773296952699994</c:v>
                </c:pt>
                <c:pt idx="32">
                  <c:v>69.1677707594</c:v>
                </c:pt>
                <c:pt idx="33">
                  <c:v>69.562244566100006</c:v>
                </c:pt>
                <c:pt idx="34">
                  <c:v>69.956718372799997</c:v>
                </c:pt>
                <c:pt idx="35">
                  <c:v>70.351192179500003</c:v>
                </c:pt>
                <c:pt idx="36">
                  <c:v>70.745665986199995</c:v>
                </c:pt>
                <c:pt idx="37">
                  <c:v>71.140139792900001</c:v>
                </c:pt>
                <c:pt idx="38">
                  <c:v>71.534613599599993</c:v>
                </c:pt>
                <c:pt idx="39">
                  <c:v>71.929087406299999</c:v>
                </c:pt>
                <c:pt idx="40">
                  <c:v>72.323561213000005</c:v>
                </c:pt>
                <c:pt idx="41">
                  <c:v>72.718035019699997</c:v>
                </c:pt>
                <c:pt idx="42">
                  <c:v>73.112508826400003</c:v>
                </c:pt>
                <c:pt idx="43">
                  <c:v>73.506982633099994</c:v>
                </c:pt>
                <c:pt idx="44">
                  <c:v>73.9014564398</c:v>
                </c:pt>
                <c:pt idx="45">
                  <c:v>74.295930246500006</c:v>
                </c:pt>
                <c:pt idx="46">
                  <c:v>74.690404053199998</c:v>
                </c:pt>
                <c:pt idx="47">
                  <c:v>75.084877859900004</c:v>
                </c:pt>
                <c:pt idx="48">
                  <c:v>75.479351666599996</c:v>
                </c:pt>
                <c:pt idx="49">
                  <c:v>75.873825473300002</c:v>
                </c:pt>
                <c:pt idx="50">
                  <c:v>76.268299280000008</c:v>
                </c:pt>
                <c:pt idx="51">
                  <c:v>76.6627730867</c:v>
                </c:pt>
                <c:pt idx="52">
                  <c:v>77.057246893399991</c:v>
                </c:pt>
                <c:pt idx="53">
                  <c:v>77.451720700099997</c:v>
                </c:pt>
                <c:pt idx="54">
                  <c:v>77.846194506800003</c:v>
                </c:pt>
                <c:pt idx="55">
                  <c:v>78.240668313499995</c:v>
                </c:pt>
                <c:pt idx="56">
                  <c:v>78.635142120200001</c:v>
                </c:pt>
                <c:pt idx="57">
                  <c:v>79.029615926899993</c:v>
                </c:pt>
                <c:pt idx="58">
                  <c:v>79.424089733599999</c:v>
                </c:pt>
                <c:pt idx="59">
                  <c:v>79.818563540300005</c:v>
                </c:pt>
                <c:pt idx="60">
                  <c:v>80.213037346999997</c:v>
                </c:pt>
                <c:pt idx="61">
                  <c:v>80.607511153700003</c:v>
                </c:pt>
                <c:pt idx="62">
                  <c:v>81.001984960399994</c:v>
                </c:pt>
                <c:pt idx="63">
                  <c:v>81.3964587671</c:v>
                </c:pt>
                <c:pt idx="64">
                  <c:v>81.790932573800006</c:v>
                </c:pt>
                <c:pt idx="65">
                  <c:v>82.185406380499998</c:v>
                </c:pt>
                <c:pt idx="66">
                  <c:v>82.579880187200004</c:v>
                </c:pt>
                <c:pt idx="67">
                  <c:v>82.974353993899996</c:v>
                </c:pt>
                <c:pt idx="68">
                  <c:v>83.368827800600002</c:v>
                </c:pt>
                <c:pt idx="69">
                  <c:v>83.763301607300008</c:v>
                </c:pt>
              </c:numCache>
            </c:numRef>
          </c:xVal>
          <c:yVal>
            <c:numRef>
              <c:f>'10PFASdKS vs deg N no corr 3.1.'!ydata2</c:f>
              <c:numCache>
                <c:formatCode>General</c:formatCode>
                <c:ptCount val="70"/>
                <c:pt idx="0">
                  <c:v>2.3107607844355608E-2</c:v>
                </c:pt>
                <c:pt idx="1">
                  <c:v>2.2918988622327087E-2</c:v>
                </c:pt>
                <c:pt idx="2">
                  <c:v>2.2731063211312512E-2</c:v>
                </c:pt>
                <c:pt idx="3">
                  <c:v>2.2543883379609907E-2</c:v>
                </c:pt>
                <c:pt idx="4">
                  <c:v>2.2357505905809802E-2</c:v>
                </c:pt>
                <c:pt idx="5">
                  <c:v>2.2171993161231626E-2</c:v>
                </c:pt>
                <c:pt idx="6">
                  <c:v>2.1987413768716019E-2</c:v>
                </c:pt>
                <c:pt idx="7">
                  <c:v>2.1803843348253794E-2</c:v>
                </c:pt>
                <c:pt idx="8">
                  <c:v>2.1621365361230639E-2</c:v>
                </c:pt>
                <c:pt idx="9">
                  <c:v>2.1440072066425942E-2</c:v>
                </c:pt>
                <c:pt idx="10">
                  <c:v>2.1260065602270437E-2</c:v>
                </c:pt>
                <c:pt idx="11">
                  <c:v>2.1081459211151732E-2</c:v>
                </c:pt>
                <c:pt idx="12">
                  <c:v>2.0904378622620016E-2</c:v>
                </c:pt>
                <c:pt idx="13">
                  <c:v>2.0728963612976825E-2</c:v>
                </c:pt>
                <c:pt idx="14">
                  <c:v>2.0555369758613884E-2</c:v>
                </c:pt>
                <c:pt idx="15">
                  <c:v>2.038377039915492E-2</c:v>
                </c:pt>
                <c:pt idx="16">
                  <c:v>2.0214358823298077E-2</c:v>
                </c:pt>
                <c:pt idx="17">
                  <c:v>2.0047350684371773E-2</c:v>
                </c:pt>
                <c:pt idx="18">
                  <c:v>1.9882986642795905E-2</c:v>
                </c:pt>
                <c:pt idx="19">
                  <c:v>1.9721535217296429E-2</c:v>
                </c:pt>
                <c:pt idx="20">
                  <c:v>1.9563295803835423E-2</c:v>
                </c:pt>
                <c:pt idx="21">
                  <c:v>1.9408601788349404E-2</c:v>
                </c:pt>
                <c:pt idx="22">
                  <c:v>1.925782363379135E-2</c:v>
                </c:pt>
                <c:pt idx="23">
                  <c:v>1.9111371760936885E-2</c:v>
                </c:pt>
                <c:pt idx="24">
                  <c:v>1.8969698963952564E-2</c:v>
                </c:pt>
                <c:pt idx="25">
                  <c:v>1.8833302005780754E-2</c:v>
                </c:pt>
                <c:pt idx="26">
                  <c:v>1.8702721928763114E-2</c:v>
                </c:pt>
                <c:pt idx="27">
                  <c:v>1.8578542502891385E-2</c:v>
                </c:pt>
                <c:pt idx="28">
                  <c:v>1.8461386137558562E-2</c:v>
                </c:pt>
                <c:pt idx="29">
                  <c:v>1.8351906534921351E-2</c:v>
                </c:pt>
                <c:pt idx="30">
                  <c:v>1.8250777408909076E-2</c:v>
                </c:pt>
                <c:pt idx="31">
                  <c:v>1.8158676786279138E-2</c:v>
                </c:pt>
                <c:pt idx="32">
                  <c:v>1.8076266792107651E-2</c:v>
                </c:pt>
                <c:pt idx="33">
                  <c:v>1.8004169419921973E-2</c:v>
                </c:pt>
                <c:pt idx="34">
                  <c:v>1.7942939555901486E-2</c:v>
                </c:pt>
                <c:pt idx="35">
                  <c:v>1.7893037344477503E-2</c:v>
                </c:pt>
                <c:pt idx="36">
                  <c:v>1.785480264627488E-2</c:v>
                </c:pt>
                <c:pt idx="37">
                  <c:v>1.7828434610804675E-2</c:v>
                </c:pt>
                <c:pt idx="38">
                  <c:v>1.7813979080577538E-2</c:v>
                </c:pt>
                <c:pt idx="39">
                  <c:v>1.7811325625586856E-2</c:v>
                </c:pt>
                <c:pt idx="40">
                  <c:v>1.7820214644914487E-2</c:v>
                </c:pt>
                <c:pt idx="41">
                  <c:v>1.7840253497894962E-2</c:v>
                </c:pt>
                <c:pt idx="42">
                  <c:v>1.7870939416693436E-2</c:v>
                </c:pt>
                <c:pt idx="43">
                  <c:v>1.7911686280010386E-2</c:v>
                </c:pt>
                <c:pt idx="44">
                  <c:v>1.7961852276316373E-2</c:v>
                </c:pt>
                <c:pt idx="45">
                  <c:v>1.802076594712405E-2</c:v>
                </c:pt>
                <c:pt idx="46">
                  <c:v>1.8087748856955264E-2</c:v>
                </c:pt>
                <c:pt idx="47">
                  <c:v>1.8162133954895493E-2</c:v>
                </c:pt>
                <c:pt idx="48">
                  <c:v>1.8243279400532553E-2</c:v>
                </c:pt>
                <c:pt idx="49">
                  <c:v>1.833057813781467E-2</c:v>
                </c:pt>
                <c:pt idx="50">
                  <c:v>1.8423463801452981E-2</c:v>
                </c:pt>
                <c:pt idx="51">
                  <c:v>1.8521413665589584E-2</c:v>
                </c:pt>
                <c:pt idx="52">
                  <c:v>1.8623949345326959E-2</c:v>
                </c:pt>
                <c:pt idx="53">
                  <c:v>1.8730635888946207E-2</c:v>
                </c:pt>
                <c:pt idx="54">
                  <c:v>1.8841079792105503E-2</c:v>
                </c:pt>
                <c:pt idx="55">
                  <c:v>1.8954926351894566E-2</c:v>
                </c:pt>
                <c:pt idx="56">
                  <c:v>1.9071856673862804E-2</c:v>
                </c:pt>
                <c:pt idx="57">
                  <c:v>1.9191584556265483E-2</c:v>
                </c:pt>
                <c:pt idx="58">
                  <c:v>1.9313853404697684E-2</c:v>
                </c:pt>
                <c:pt idx="59">
                  <c:v>1.9438433275963667E-2</c:v>
                </c:pt>
                <c:pt idx="60">
                  <c:v>1.9565118110058542E-2</c:v>
                </c:pt>
                <c:pt idx="61">
                  <c:v>1.9693723180735156E-2</c:v>
                </c:pt>
                <c:pt idx="62">
                  <c:v>1.9824082775647643E-2</c:v>
                </c:pt>
                <c:pt idx="63">
                  <c:v>1.9956048104232276E-2</c:v>
                </c:pt>
                <c:pt idx="64">
                  <c:v>2.008948542346858E-2</c:v>
                </c:pt>
                <c:pt idx="65">
                  <c:v>2.0224274367039108E-2</c:v>
                </c:pt>
                <c:pt idx="66">
                  <c:v>2.0360306461107563E-2</c:v>
                </c:pt>
                <c:pt idx="67">
                  <c:v>2.0497483809184217E-2</c:v>
                </c:pt>
                <c:pt idx="68">
                  <c:v>2.0635717928787684E-2</c:v>
                </c:pt>
                <c:pt idx="69">
                  <c:v>2.0774928723453642E-2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94-4908-A2B1-49F4965AE5E4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3.1.'!xdata3</c:f>
              <c:numCache>
                <c:formatCode>General</c:formatCode>
                <c:ptCount val="100"/>
                <c:pt idx="0">
                  <c:v>56.544608945</c:v>
                </c:pt>
                <c:pt idx="1">
                  <c:v>56.819545234499998</c:v>
                </c:pt>
                <c:pt idx="2">
                  <c:v>57.094481524000003</c:v>
                </c:pt>
                <c:pt idx="3">
                  <c:v>57.3694178135</c:v>
                </c:pt>
                <c:pt idx="4">
                  <c:v>57.644354102999998</c:v>
                </c:pt>
                <c:pt idx="5">
                  <c:v>57.919290392500002</c:v>
                </c:pt>
                <c:pt idx="6">
                  <c:v>58.194226682</c:v>
                </c:pt>
                <c:pt idx="7">
                  <c:v>58.469162971499998</c:v>
                </c:pt>
                <c:pt idx="8">
                  <c:v>58.744099261000002</c:v>
                </c:pt>
                <c:pt idx="9">
                  <c:v>59.0190355505</c:v>
                </c:pt>
                <c:pt idx="10">
                  <c:v>59.293971839999998</c:v>
                </c:pt>
                <c:pt idx="11">
                  <c:v>59.568908129500002</c:v>
                </c:pt>
                <c:pt idx="12">
                  <c:v>59.843844419</c:v>
                </c:pt>
                <c:pt idx="13">
                  <c:v>60.118780708499997</c:v>
                </c:pt>
                <c:pt idx="14">
                  <c:v>60.393716998000002</c:v>
                </c:pt>
                <c:pt idx="15">
                  <c:v>60.6686532875</c:v>
                </c:pt>
                <c:pt idx="16">
                  <c:v>60.943589576999997</c:v>
                </c:pt>
                <c:pt idx="17">
                  <c:v>61.218525866500002</c:v>
                </c:pt>
                <c:pt idx="18">
                  <c:v>61.493462156</c:v>
                </c:pt>
                <c:pt idx="19">
                  <c:v>61.768398445499997</c:v>
                </c:pt>
                <c:pt idx="20">
                  <c:v>62.043334735000002</c:v>
                </c:pt>
                <c:pt idx="21">
                  <c:v>62.3182710245</c:v>
                </c:pt>
                <c:pt idx="22">
                  <c:v>62.593207313999997</c:v>
                </c:pt>
                <c:pt idx="23">
                  <c:v>62.868143603500002</c:v>
                </c:pt>
                <c:pt idx="24">
                  <c:v>63.143079892999999</c:v>
                </c:pt>
                <c:pt idx="25">
                  <c:v>63.418016182499997</c:v>
                </c:pt>
                <c:pt idx="26">
                  <c:v>63.692952472000002</c:v>
                </c:pt>
                <c:pt idx="27">
                  <c:v>63.967888761499999</c:v>
                </c:pt>
                <c:pt idx="28">
                  <c:v>64.242825050999997</c:v>
                </c:pt>
                <c:pt idx="29">
                  <c:v>64.517761340500002</c:v>
                </c:pt>
                <c:pt idx="30">
                  <c:v>64.792697629999992</c:v>
                </c:pt>
                <c:pt idx="31">
                  <c:v>65.067633919499997</c:v>
                </c:pt>
                <c:pt idx="32">
                  <c:v>65.342570209000002</c:v>
                </c:pt>
                <c:pt idx="33">
                  <c:v>65.617506498500006</c:v>
                </c:pt>
                <c:pt idx="34">
                  <c:v>65.892442787999997</c:v>
                </c:pt>
                <c:pt idx="35">
                  <c:v>66.167379077500001</c:v>
                </c:pt>
                <c:pt idx="36">
                  <c:v>66.442315366999992</c:v>
                </c:pt>
                <c:pt idx="37">
                  <c:v>66.717251656499997</c:v>
                </c:pt>
                <c:pt idx="38">
                  <c:v>66.992187946000001</c:v>
                </c:pt>
                <c:pt idx="39">
                  <c:v>67.267124235500006</c:v>
                </c:pt>
                <c:pt idx="40">
                  <c:v>67.542060524999997</c:v>
                </c:pt>
                <c:pt idx="41">
                  <c:v>67.816996814500001</c:v>
                </c:pt>
                <c:pt idx="42">
                  <c:v>68.091933103999992</c:v>
                </c:pt>
                <c:pt idx="43">
                  <c:v>68.366869393499996</c:v>
                </c:pt>
                <c:pt idx="44">
                  <c:v>68.641805683000001</c:v>
                </c:pt>
                <c:pt idx="45">
                  <c:v>68.916741972500006</c:v>
                </c:pt>
                <c:pt idx="46">
                  <c:v>69.191678261999996</c:v>
                </c:pt>
                <c:pt idx="47">
                  <c:v>69.466614551500001</c:v>
                </c:pt>
                <c:pt idx="48">
                  <c:v>69.741550840999992</c:v>
                </c:pt>
                <c:pt idx="49">
                  <c:v>70.016487130499996</c:v>
                </c:pt>
                <c:pt idx="50">
                  <c:v>70.291423420000001</c:v>
                </c:pt>
                <c:pt idx="51">
                  <c:v>70.566359709500006</c:v>
                </c:pt>
                <c:pt idx="52">
                  <c:v>70.841295998999996</c:v>
                </c:pt>
                <c:pt idx="53">
                  <c:v>71.116232288500001</c:v>
                </c:pt>
                <c:pt idx="54">
                  <c:v>71.391168578000006</c:v>
                </c:pt>
                <c:pt idx="55">
                  <c:v>71.666104867499996</c:v>
                </c:pt>
                <c:pt idx="56">
                  <c:v>71.941041157000001</c:v>
                </c:pt>
                <c:pt idx="57">
                  <c:v>72.215977446500005</c:v>
                </c:pt>
                <c:pt idx="58">
                  <c:v>72.490913735999996</c:v>
                </c:pt>
                <c:pt idx="59">
                  <c:v>72.765850025500001</c:v>
                </c:pt>
                <c:pt idx="60">
                  <c:v>73.040786314999991</c:v>
                </c:pt>
                <c:pt idx="61">
                  <c:v>73.315722604499996</c:v>
                </c:pt>
                <c:pt idx="62">
                  <c:v>73.590658894000001</c:v>
                </c:pt>
                <c:pt idx="63">
                  <c:v>73.865595183500005</c:v>
                </c:pt>
                <c:pt idx="64">
                  <c:v>74.140531472999996</c:v>
                </c:pt>
                <c:pt idx="65">
                  <c:v>74.415467762500001</c:v>
                </c:pt>
                <c:pt idx="66">
                  <c:v>74.690404051999991</c:v>
                </c:pt>
                <c:pt idx="67">
                  <c:v>74.965340341499996</c:v>
                </c:pt>
                <c:pt idx="68">
                  <c:v>75.240276631</c:v>
                </c:pt>
                <c:pt idx="69">
                  <c:v>75.515212920500005</c:v>
                </c:pt>
                <c:pt idx="70">
                  <c:v>75.790149209999996</c:v>
                </c:pt>
                <c:pt idx="71">
                  <c:v>76.0650854995</c:v>
                </c:pt>
                <c:pt idx="72">
                  <c:v>76.340021788999991</c:v>
                </c:pt>
                <c:pt idx="73">
                  <c:v>76.614958078499996</c:v>
                </c:pt>
                <c:pt idx="74">
                  <c:v>76.889894368</c:v>
                </c:pt>
                <c:pt idx="75">
                  <c:v>77.164830657500005</c:v>
                </c:pt>
                <c:pt idx="76">
                  <c:v>77.439766946999995</c:v>
                </c:pt>
                <c:pt idx="77">
                  <c:v>77.7147032365</c:v>
                </c:pt>
                <c:pt idx="78">
                  <c:v>77.989639525999991</c:v>
                </c:pt>
                <c:pt idx="79">
                  <c:v>78.264575815499995</c:v>
                </c:pt>
                <c:pt idx="80">
                  <c:v>78.539512105</c:v>
                </c:pt>
                <c:pt idx="81">
                  <c:v>78.814448394500005</c:v>
                </c:pt>
                <c:pt idx="82">
                  <c:v>79.089384683999995</c:v>
                </c:pt>
                <c:pt idx="83">
                  <c:v>79.3643209735</c:v>
                </c:pt>
                <c:pt idx="84">
                  <c:v>79.63925726299999</c:v>
                </c:pt>
                <c:pt idx="85">
                  <c:v>79.914193552499995</c:v>
                </c:pt>
                <c:pt idx="86">
                  <c:v>80.189129842</c:v>
                </c:pt>
                <c:pt idx="87">
                  <c:v>80.464066131500005</c:v>
                </c:pt>
                <c:pt idx="88">
                  <c:v>80.739002420999995</c:v>
                </c:pt>
                <c:pt idx="89">
                  <c:v>81.0139387105</c:v>
                </c:pt>
                <c:pt idx="90">
                  <c:v>81.28887499999999</c:v>
                </c:pt>
                <c:pt idx="91">
                  <c:v>81.563811289499995</c:v>
                </c:pt>
                <c:pt idx="92">
                  <c:v>81.838747579</c:v>
                </c:pt>
                <c:pt idx="93">
                  <c:v>82.113683868500004</c:v>
                </c:pt>
                <c:pt idx="94">
                  <c:v>82.388620157999995</c:v>
                </c:pt>
                <c:pt idx="95">
                  <c:v>82.6635564475</c:v>
                </c:pt>
                <c:pt idx="96">
                  <c:v>82.93849273699999</c:v>
                </c:pt>
                <c:pt idx="97">
                  <c:v>83.213429026499995</c:v>
                </c:pt>
                <c:pt idx="98">
                  <c:v>83.488365315999999</c:v>
                </c:pt>
                <c:pt idx="99">
                  <c:v>83.763301605500004</c:v>
                </c:pt>
              </c:numCache>
            </c:numRef>
          </c:xVal>
          <c:yVal>
            <c:numRef>
              <c:f>'10PFASdKS vs deg N no corr 3.1.'!ydata3</c:f>
              <c:numCache>
                <c:formatCode>General</c:formatCode>
                <c:ptCount val="100"/>
                <c:pt idx="0">
                  <c:v>-1.127137283450903E-2</c:v>
                </c:pt>
                <c:pt idx="1">
                  <c:v>-1.1257300804311692E-2</c:v>
                </c:pt>
                <c:pt idx="2">
                  <c:v>-1.1243770694975109E-2</c:v>
                </c:pt>
                <c:pt idx="3">
                  <c:v>-1.1230784271068113E-2</c:v>
                </c:pt>
                <c:pt idx="4">
                  <c:v>-1.1218343272072696E-2</c:v>
                </c:pt>
                <c:pt idx="5">
                  <c:v>-1.1206449411900615E-2</c:v>
                </c:pt>
                <c:pt idx="6">
                  <c:v>-1.119510437841359E-2</c:v>
                </c:pt>
                <c:pt idx="7">
                  <c:v>-1.1184309832947253E-2</c:v>
                </c:pt>
                <c:pt idx="8">
                  <c:v>-1.1174067409839335E-2</c:v>
                </c:pt>
                <c:pt idx="9">
                  <c:v>-1.1164378715962167E-2</c:v>
                </c:pt>
                <c:pt idx="10">
                  <c:v>-1.1155245330259973E-2</c:v>
                </c:pt>
                <c:pt idx="11">
                  <c:v>-1.1146668803291106E-2</c:v>
                </c:pt>
                <c:pt idx="12">
                  <c:v>-1.1138650656775585E-2</c:v>
                </c:pt>
                <c:pt idx="13">
                  <c:v>-1.1131192383148227E-2</c:v>
                </c:pt>
                <c:pt idx="14">
                  <c:v>-1.1124295445117609E-2</c:v>
                </c:pt>
                <c:pt idx="15">
                  <c:v>-1.1117961275231188E-2</c:v>
                </c:pt>
                <c:pt idx="16">
                  <c:v>-1.1112191275446871E-2</c:v>
                </c:pt>
                <c:pt idx="17">
                  <c:v>-1.1106986816711302E-2</c:v>
                </c:pt>
                <c:pt idx="18">
                  <c:v>-1.1102349238545122E-2</c:v>
                </c:pt>
                <c:pt idx="19">
                  <c:v>-1.1098279848635515E-2</c:v>
                </c:pt>
                <c:pt idx="20">
                  <c:v>-1.1094779922436352E-2</c:v>
                </c:pt>
                <c:pt idx="21">
                  <c:v>-1.1091850702776122E-2</c:v>
                </c:pt>
                <c:pt idx="22">
                  <c:v>-1.1089493399473956E-2</c:v>
                </c:pt>
                <c:pt idx="23">
                  <c:v>-1.1087709188964068E-2</c:v>
                </c:pt>
                <c:pt idx="24">
                  <c:v>-1.1086499213928777E-2</c:v>
                </c:pt>
                <c:pt idx="25">
                  <c:v>-1.1085864582940442E-2</c:v>
                </c:pt>
                <c:pt idx="26">
                  <c:v>-1.1085806370112538E-2</c:v>
                </c:pt>
                <c:pt idx="27">
                  <c:v>-1.108632561476011E-2</c:v>
                </c:pt>
                <c:pt idx="28">
                  <c:v>-1.1087423321069911E-2</c:v>
                </c:pt>
                <c:pt idx="29">
                  <c:v>-1.1089100457780323E-2</c:v>
                </c:pt>
                <c:pt idx="30">
                  <c:v>-1.1091357957871513E-2</c:v>
                </c:pt>
                <c:pt idx="31">
                  <c:v>-1.1094196718265786E-2</c:v>
                </c:pt>
                <c:pt idx="32">
                  <c:v>-1.1097617599538622E-2</c:v>
                </c:pt>
                <c:pt idx="33">
                  <c:v>-1.110162142564039E-2</c:v>
                </c:pt>
                <c:pt idx="34">
                  <c:v>-1.1106208983629061E-2</c:v>
                </c:pt>
                <c:pt idx="35">
                  <c:v>-1.1111381023414134E-2</c:v>
                </c:pt>
                <c:pt idx="36">
                  <c:v>-1.1117138257511887E-2</c:v>
                </c:pt>
                <c:pt idx="37">
                  <c:v>-1.1123481360812171E-2</c:v>
                </c:pt>
                <c:pt idx="38">
                  <c:v>-1.1130410970357009E-2</c:v>
                </c:pt>
                <c:pt idx="39">
                  <c:v>-1.1137927685130953E-2</c:v>
                </c:pt>
                <c:pt idx="40">
                  <c:v>-1.1146032065863664E-2</c:v>
                </c:pt>
                <c:pt idx="41">
                  <c:v>-1.1154724634844545E-2</c:v>
                </c:pt>
                <c:pt idx="42">
                  <c:v>-1.1164005875749825E-2</c:v>
                </c:pt>
                <c:pt idx="43">
                  <c:v>-1.1173876233482071E-2</c:v>
                </c:pt>
                <c:pt idx="44">
                  <c:v>-1.1184336114022317E-2</c:v>
                </c:pt>
                <c:pt idx="45">
                  <c:v>-1.1195385884294943E-2</c:v>
                </c:pt>
                <c:pt idx="46">
                  <c:v>-1.1207025872045313E-2</c:v>
                </c:pt>
                <c:pt idx="47">
                  <c:v>-1.1219256365730396E-2</c:v>
                </c:pt>
                <c:pt idx="48">
                  <c:v>-1.1232077614422336E-2</c:v>
                </c:pt>
                <c:pt idx="49">
                  <c:v>-1.1245489827725167E-2</c:v>
                </c:pt>
                <c:pt idx="50">
                  <c:v>-1.1259493175704585E-2</c:v>
                </c:pt>
                <c:pt idx="51">
                  <c:v>-1.127408778883099E-2</c:v>
                </c:pt>
                <c:pt idx="52">
                  <c:v>-1.1289273757935734E-2</c:v>
                </c:pt>
                <c:pt idx="53">
                  <c:v>-1.1305051134180674E-2</c:v>
                </c:pt>
                <c:pt idx="54">
                  <c:v>-1.1321419929040984E-2</c:v>
                </c:pt>
                <c:pt idx="55">
                  <c:v>-1.1338380114301307E-2</c:v>
                </c:pt>
                <c:pt idx="56">
                  <c:v>-1.1355931622065243E-2</c:v>
                </c:pt>
                <c:pt idx="57">
                  <c:v>-1.1374074344778121E-2</c:v>
                </c:pt>
                <c:pt idx="58">
                  <c:v>-1.1392808135263031E-2</c:v>
                </c:pt>
                <c:pt idx="59">
                  <c:v>-1.1412132806770212E-2</c:v>
                </c:pt>
                <c:pt idx="60">
                  <c:v>-1.1432048133039562E-2</c:v>
                </c:pt>
                <c:pt idx="61">
                  <c:v>-1.1452553848376384E-2</c:v>
                </c:pt>
                <c:pt idx="62">
                  <c:v>-1.1473649647740263E-2</c:v>
                </c:pt>
                <c:pt idx="63">
                  <c:v>-1.1495335186846936E-2</c:v>
                </c:pt>
                <c:pt idx="64">
                  <c:v>-1.1517610082283147E-2</c:v>
                </c:pt>
                <c:pt idx="65">
                  <c:v>-1.1540473911634437E-2</c:v>
                </c:pt>
                <c:pt idx="66">
                  <c:v>-1.1563926213625626E-2</c:v>
                </c:pt>
                <c:pt idx="67">
                  <c:v>-1.1587966488274041E-2</c:v>
                </c:pt>
                <c:pt idx="68">
                  <c:v>-1.1612594197055251E-2</c:v>
                </c:pt>
                <c:pt idx="69">
                  <c:v>-1.163780876308125E-2</c:v>
                </c:pt>
                <c:pt idx="70">
                  <c:v>-1.1663609571290919E-2</c:v>
                </c:pt>
                <c:pt idx="71">
                  <c:v>-1.1689995968652656E-2</c:v>
                </c:pt>
                <c:pt idx="72">
                  <c:v>-1.1716967264378941E-2</c:v>
                </c:pt>
                <c:pt idx="73">
                  <c:v>-1.17445227301528E-2</c:v>
                </c:pt>
                <c:pt idx="74">
                  <c:v>-1.1772661600365841E-2</c:v>
                </c:pt>
                <c:pt idx="75">
                  <c:v>-1.1801383072367829E-2</c:v>
                </c:pt>
                <c:pt idx="76">
                  <c:v>-1.1830686306727553E-2</c:v>
                </c:pt>
                <c:pt idx="77">
                  <c:v>-1.1860570427504703E-2</c:v>
                </c:pt>
                <c:pt idx="78">
                  <c:v>-1.1891034522532731E-2</c:v>
                </c:pt>
                <c:pt idx="79">
                  <c:v>-1.1922077643712347E-2</c:v>
                </c:pt>
                <c:pt idx="80">
                  <c:v>-1.1953698807315463E-2</c:v>
                </c:pt>
                <c:pt idx="81">
                  <c:v>-1.1985896994299423E-2</c:v>
                </c:pt>
                <c:pt idx="82">
                  <c:v>-1.2018671150631197E-2</c:v>
                </c:pt>
                <c:pt idx="83">
                  <c:v>-1.2052020187621405E-2</c:v>
                </c:pt>
                <c:pt idx="84">
                  <c:v>-1.2085942982267787E-2</c:v>
                </c:pt>
                <c:pt idx="85">
                  <c:v>-1.2120438377608074E-2</c:v>
                </c:pt>
                <c:pt idx="86">
                  <c:v>-1.2155505183081797E-2</c:v>
                </c:pt>
                <c:pt idx="87">
                  <c:v>-1.2191142174900946E-2</c:v>
                </c:pt>
                <c:pt idx="88">
                  <c:v>-1.2227348096429103E-2</c:v>
                </c:pt>
                <c:pt idx="89">
                  <c:v>-1.2264121658568841E-2</c:v>
                </c:pt>
                <c:pt idx="90">
                  <c:v>-1.2301461540157144E-2</c:v>
                </c:pt>
                <c:pt idx="91">
                  <c:v>-1.2339366388368508E-2</c:v>
                </c:pt>
                <c:pt idx="92">
                  <c:v>-1.2377834819125452E-2</c:v>
                </c:pt>
                <c:pt idx="93">
                  <c:v>-1.2416865417516271E-2</c:v>
                </c:pt>
                <c:pt idx="94">
                  <c:v>-1.2456456738219625E-2</c:v>
                </c:pt>
                <c:pt idx="95">
                  <c:v>-1.2496607305935686E-2</c:v>
                </c:pt>
                <c:pt idx="96">
                  <c:v>-1.2537315615823686E-2</c:v>
                </c:pt>
                <c:pt idx="97">
                  <c:v>-1.2578580133945437E-2</c:v>
                </c:pt>
                <c:pt idx="98">
                  <c:v>-1.2620399297714583E-2</c:v>
                </c:pt>
                <c:pt idx="99">
                  <c:v>-1.2662771516351357E-2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94-4908-A2B1-49F4965AE5E4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3.1.'!xdata4</c:f>
              <c:numCache>
                <c:formatCode>General</c:formatCode>
                <c:ptCount val="100"/>
                <c:pt idx="0">
                  <c:v>56.544608945</c:v>
                </c:pt>
                <c:pt idx="1">
                  <c:v>56.819545234499998</c:v>
                </c:pt>
                <c:pt idx="2">
                  <c:v>57.094481524000003</c:v>
                </c:pt>
                <c:pt idx="3">
                  <c:v>57.3694178135</c:v>
                </c:pt>
                <c:pt idx="4">
                  <c:v>57.644354102999998</c:v>
                </c:pt>
                <c:pt idx="5">
                  <c:v>57.919290392500002</c:v>
                </c:pt>
                <c:pt idx="6">
                  <c:v>58.194226682</c:v>
                </c:pt>
                <c:pt idx="7">
                  <c:v>58.469162971499998</c:v>
                </c:pt>
                <c:pt idx="8">
                  <c:v>58.744099261000002</c:v>
                </c:pt>
                <c:pt idx="9">
                  <c:v>59.0190355505</c:v>
                </c:pt>
                <c:pt idx="10">
                  <c:v>59.293971839999998</c:v>
                </c:pt>
                <c:pt idx="11">
                  <c:v>59.568908129500002</c:v>
                </c:pt>
                <c:pt idx="12">
                  <c:v>59.843844419</c:v>
                </c:pt>
                <c:pt idx="13">
                  <c:v>60.118780708499997</c:v>
                </c:pt>
                <c:pt idx="14">
                  <c:v>60.393716998000002</c:v>
                </c:pt>
                <c:pt idx="15">
                  <c:v>60.6686532875</c:v>
                </c:pt>
                <c:pt idx="16">
                  <c:v>60.943589576999997</c:v>
                </c:pt>
                <c:pt idx="17">
                  <c:v>61.218525866500002</c:v>
                </c:pt>
                <c:pt idx="18">
                  <c:v>61.493462156</c:v>
                </c:pt>
                <c:pt idx="19">
                  <c:v>61.768398445499997</c:v>
                </c:pt>
                <c:pt idx="20">
                  <c:v>62.043334735000002</c:v>
                </c:pt>
                <c:pt idx="21">
                  <c:v>62.3182710245</c:v>
                </c:pt>
                <c:pt idx="22">
                  <c:v>62.593207313999997</c:v>
                </c:pt>
                <c:pt idx="23">
                  <c:v>62.868143603500002</c:v>
                </c:pt>
                <c:pt idx="24">
                  <c:v>63.143079892999999</c:v>
                </c:pt>
                <c:pt idx="25">
                  <c:v>63.418016182499997</c:v>
                </c:pt>
                <c:pt idx="26">
                  <c:v>63.692952472000002</c:v>
                </c:pt>
                <c:pt idx="27">
                  <c:v>63.967888761499999</c:v>
                </c:pt>
                <c:pt idx="28">
                  <c:v>64.242825050999997</c:v>
                </c:pt>
                <c:pt idx="29">
                  <c:v>64.517761340500002</c:v>
                </c:pt>
                <c:pt idx="30">
                  <c:v>64.792697629999992</c:v>
                </c:pt>
                <c:pt idx="31">
                  <c:v>65.067633919499997</c:v>
                </c:pt>
                <c:pt idx="32">
                  <c:v>65.342570209000002</c:v>
                </c:pt>
                <c:pt idx="33">
                  <c:v>65.617506498500006</c:v>
                </c:pt>
                <c:pt idx="34">
                  <c:v>65.892442787999997</c:v>
                </c:pt>
                <c:pt idx="35">
                  <c:v>66.167379077500001</c:v>
                </c:pt>
                <c:pt idx="36">
                  <c:v>66.442315366999992</c:v>
                </c:pt>
                <c:pt idx="37">
                  <c:v>66.717251656499997</c:v>
                </c:pt>
                <c:pt idx="38">
                  <c:v>66.992187946000001</c:v>
                </c:pt>
                <c:pt idx="39">
                  <c:v>67.267124235500006</c:v>
                </c:pt>
                <c:pt idx="40">
                  <c:v>67.542060524999997</c:v>
                </c:pt>
                <c:pt idx="41">
                  <c:v>67.816996814500001</c:v>
                </c:pt>
                <c:pt idx="42">
                  <c:v>68.091933103999992</c:v>
                </c:pt>
                <c:pt idx="43">
                  <c:v>68.366869393499996</c:v>
                </c:pt>
                <c:pt idx="44">
                  <c:v>68.641805683000001</c:v>
                </c:pt>
                <c:pt idx="45">
                  <c:v>68.916741972500006</c:v>
                </c:pt>
                <c:pt idx="46">
                  <c:v>69.191678261999996</c:v>
                </c:pt>
                <c:pt idx="47">
                  <c:v>69.466614551500001</c:v>
                </c:pt>
                <c:pt idx="48">
                  <c:v>69.741550840999992</c:v>
                </c:pt>
                <c:pt idx="49">
                  <c:v>70.016487130499996</c:v>
                </c:pt>
                <c:pt idx="50">
                  <c:v>70.291423420000001</c:v>
                </c:pt>
                <c:pt idx="51">
                  <c:v>70.566359709500006</c:v>
                </c:pt>
                <c:pt idx="52">
                  <c:v>70.841295998999996</c:v>
                </c:pt>
                <c:pt idx="53">
                  <c:v>71.116232288500001</c:v>
                </c:pt>
                <c:pt idx="54">
                  <c:v>71.391168578000006</c:v>
                </c:pt>
                <c:pt idx="55">
                  <c:v>71.666104867499996</c:v>
                </c:pt>
                <c:pt idx="56">
                  <c:v>71.941041157000001</c:v>
                </c:pt>
                <c:pt idx="57">
                  <c:v>72.215977446500005</c:v>
                </c:pt>
                <c:pt idx="58">
                  <c:v>72.490913735999996</c:v>
                </c:pt>
                <c:pt idx="59">
                  <c:v>72.765850025500001</c:v>
                </c:pt>
                <c:pt idx="60">
                  <c:v>73.040786314999991</c:v>
                </c:pt>
                <c:pt idx="61">
                  <c:v>73.315722604499996</c:v>
                </c:pt>
                <c:pt idx="62">
                  <c:v>73.590658894000001</c:v>
                </c:pt>
                <c:pt idx="63">
                  <c:v>73.865595183500005</c:v>
                </c:pt>
                <c:pt idx="64">
                  <c:v>74.140531472999996</c:v>
                </c:pt>
                <c:pt idx="65">
                  <c:v>74.415467762500001</c:v>
                </c:pt>
                <c:pt idx="66">
                  <c:v>74.690404051999991</c:v>
                </c:pt>
                <c:pt idx="67">
                  <c:v>74.965340341499996</c:v>
                </c:pt>
                <c:pt idx="68">
                  <c:v>75.240276631</c:v>
                </c:pt>
                <c:pt idx="69">
                  <c:v>75.515212920500005</c:v>
                </c:pt>
                <c:pt idx="70">
                  <c:v>75.790149209999996</c:v>
                </c:pt>
                <c:pt idx="71">
                  <c:v>76.0650854995</c:v>
                </c:pt>
                <c:pt idx="72">
                  <c:v>76.340021788999991</c:v>
                </c:pt>
                <c:pt idx="73">
                  <c:v>76.614958078499996</c:v>
                </c:pt>
                <c:pt idx="74">
                  <c:v>76.889894368</c:v>
                </c:pt>
                <c:pt idx="75">
                  <c:v>77.164830657500005</c:v>
                </c:pt>
                <c:pt idx="76">
                  <c:v>77.439766946999995</c:v>
                </c:pt>
                <c:pt idx="77">
                  <c:v>77.7147032365</c:v>
                </c:pt>
                <c:pt idx="78">
                  <c:v>77.989639525999991</c:v>
                </c:pt>
                <c:pt idx="79">
                  <c:v>78.264575815499995</c:v>
                </c:pt>
                <c:pt idx="80">
                  <c:v>78.539512105</c:v>
                </c:pt>
                <c:pt idx="81">
                  <c:v>78.814448394500005</c:v>
                </c:pt>
                <c:pt idx="82">
                  <c:v>79.089384683999995</c:v>
                </c:pt>
                <c:pt idx="83">
                  <c:v>79.3643209735</c:v>
                </c:pt>
                <c:pt idx="84">
                  <c:v>79.63925726299999</c:v>
                </c:pt>
                <c:pt idx="85">
                  <c:v>79.914193552499995</c:v>
                </c:pt>
                <c:pt idx="86">
                  <c:v>80.189129842</c:v>
                </c:pt>
                <c:pt idx="87">
                  <c:v>80.464066131500005</c:v>
                </c:pt>
                <c:pt idx="88">
                  <c:v>80.739002420999995</c:v>
                </c:pt>
                <c:pt idx="89">
                  <c:v>81.0139387105</c:v>
                </c:pt>
                <c:pt idx="90">
                  <c:v>81.28887499999999</c:v>
                </c:pt>
                <c:pt idx="91">
                  <c:v>81.563811289499995</c:v>
                </c:pt>
                <c:pt idx="92">
                  <c:v>81.838747579</c:v>
                </c:pt>
                <c:pt idx="93">
                  <c:v>82.113683868500004</c:v>
                </c:pt>
                <c:pt idx="94">
                  <c:v>82.388620157999995</c:v>
                </c:pt>
                <c:pt idx="95">
                  <c:v>82.6635564475</c:v>
                </c:pt>
                <c:pt idx="96">
                  <c:v>82.93849273699999</c:v>
                </c:pt>
                <c:pt idx="97">
                  <c:v>83.213429026499995</c:v>
                </c:pt>
                <c:pt idx="98">
                  <c:v>83.488365315999999</c:v>
                </c:pt>
                <c:pt idx="99">
                  <c:v>83.763301605500004</c:v>
                </c:pt>
              </c:numCache>
            </c:numRef>
          </c:xVal>
          <c:yVal>
            <c:numRef>
              <c:f>'10PFASdKS vs deg N no corr 3.1.'!ydata4</c:f>
              <c:numCache>
                <c:formatCode>General</c:formatCode>
                <c:ptCount val="100"/>
                <c:pt idx="0">
                  <c:v>4.3224711536114541E-2</c:v>
                </c:pt>
                <c:pt idx="1">
                  <c:v>4.3178742780536135E-2</c:v>
                </c:pt>
                <c:pt idx="2">
                  <c:v>4.3133315945818484E-2</c:v>
                </c:pt>
                <c:pt idx="3">
                  <c:v>4.3088432796530428E-2</c:v>
                </c:pt>
                <c:pt idx="4">
                  <c:v>4.3044095072153947E-2</c:v>
                </c:pt>
                <c:pt idx="5">
                  <c:v>4.3000304486600804E-2</c:v>
                </c:pt>
                <c:pt idx="6">
                  <c:v>4.2957062727732712E-2</c:v>
                </c:pt>
                <c:pt idx="7">
                  <c:v>4.2914371456885314E-2</c:v>
                </c:pt>
                <c:pt idx="8">
                  <c:v>4.2872232308396332E-2</c:v>
                </c:pt>
                <c:pt idx="9">
                  <c:v>4.2830646889138096E-2</c:v>
                </c:pt>
                <c:pt idx="10">
                  <c:v>4.2789616778054838E-2</c:v>
                </c:pt>
                <c:pt idx="11">
                  <c:v>4.2749143525704907E-2</c:v>
                </c:pt>
                <c:pt idx="12">
                  <c:v>4.2709228653808322E-2</c:v>
                </c:pt>
                <c:pt idx="13">
                  <c:v>4.2669873654799899E-2</c:v>
                </c:pt>
                <c:pt idx="14">
                  <c:v>4.2631079991388217E-2</c:v>
                </c:pt>
                <c:pt idx="15">
                  <c:v>4.2592849096120732E-2</c:v>
                </c:pt>
                <c:pt idx="16">
                  <c:v>4.2555182370955347E-2</c:v>
                </c:pt>
                <c:pt idx="17">
                  <c:v>4.2518081186838717E-2</c:v>
                </c:pt>
                <c:pt idx="18">
                  <c:v>4.2481546883291477E-2</c:v>
                </c:pt>
                <c:pt idx="19">
                  <c:v>4.2445580768000798E-2</c:v>
                </c:pt>
                <c:pt idx="20">
                  <c:v>4.2410184116420571E-2</c:v>
                </c:pt>
                <c:pt idx="21">
                  <c:v>4.2375358171379281E-2</c:v>
                </c:pt>
                <c:pt idx="22">
                  <c:v>4.2341104142696054E-2</c:v>
                </c:pt>
                <c:pt idx="23">
                  <c:v>4.2307423206805098E-2</c:v>
                </c:pt>
                <c:pt idx="24">
                  <c:v>4.2274316506388743E-2</c:v>
                </c:pt>
                <c:pt idx="25">
                  <c:v>4.2241785150019348E-2</c:v>
                </c:pt>
                <c:pt idx="26">
                  <c:v>4.2209830211810379E-2</c:v>
                </c:pt>
                <c:pt idx="27">
                  <c:v>4.2178452731076885E-2</c:v>
                </c:pt>
                <c:pt idx="28">
                  <c:v>4.2147653712005621E-2</c:v>
                </c:pt>
                <c:pt idx="29">
                  <c:v>4.2117434123334969E-2</c:v>
                </c:pt>
                <c:pt idx="30">
                  <c:v>4.2087794898045094E-2</c:v>
                </c:pt>
                <c:pt idx="31">
                  <c:v>4.2058736933058304E-2</c:v>
                </c:pt>
                <c:pt idx="32">
                  <c:v>4.2030261088950076E-2</c:v>
                </c:pt>
                <c:pt idx="33">
                  <c:v>4.2002368189670777E-2</c:v>
                </c:pt>
                <c:pt idx="34">
                  <c:v>4.197505902227839E-2</c:v>
                </c:pt>
                <c:pt idx="35">
                  <c:v>4.1948334336682394E-2</c:v>
                </c:pt>
                <c:pt idx="36">
                  <c:v>4.1922194845399087E-2</c:v>
                </c:pt>
                <c:pt idx="37">
                  <c:v>4.1896641223318307E-2</c:v>
                </c:pt>
                <c:pt idx="38">
                  <c:v>4.1871674107482076E-2</c:v>
                </c:pt>
                <c:pt idx="39">
                  <c:v>4.184729409687496E-2</c:v>
                </c:pt>
                <c:pt idx="40">
                  <c:v>4.1823501752226606E-2</c:v>
                </c:pt>
                <c:pt idx="41">
                  <c:v>4.1800297595826423E-2</c:v>
                </c:pt>
                <c:pt idx="42">
                  <c:v>4.1777682111350641E-2</c:v>
                </c:pt>
                <c:pt idx="43">
                  <c:v>4.1755655743701818E-2</c:v>
                </c:pt>
                <c:pt idx="44">
                  <c:v>4.1734218898861003E-2</c:v>
                </c:pt>
                <c:pt idx="45">
                  <c:v>4.1713371943752561E-2</c:v>
                </c:pt>
                <c:pt idx="46">
                  <c:v>4.1693115206121872E-2</c:v>
                </c:pt>
                <c:pt idx="47">
                  <c:v>4.1673448974425889E-2</c:v>
                </c:pt>
                <c:pt idx="48">
                  <c:v>4.1654373497736763E-2</c:v>
                </c:pt>
                <c:pt idx="49">
                  <c:v>4.1635888985658537E-2</c:v>
                </c:pt>
                <c:pt idx="50">
                  <c:v>4.1617995608256887E-2</c:v>
                </c:pt>
                <c:pt idx="51">
                  <c:v>4.1600693496002226E-2</c:v>
                </c:pt>
                <c:pt idx="52">
                  <c:v>4.1583982739725911E-2</c:v>
                </c:pt>
                <c:pt idx="53">
                  <c:v>4.1567863390589779E-2</c:v>
                </c:pt>
                <c:pt idx="54">
                  <c:v>4.1552335460069027E-2</c:v>
                </c:pt>
                <c:pt idx="55">
                  <c:v>4.1537398919948287E-2</c:v>
                </c:pt>
                <c:pt idx="56">
                  <c:v>4.1523053702331156E-2</c:v>
                </c:pt>
                <c:pt idx="57">
                  <c:v>4.1509299699662973E-2</c:v>
                </c:pt>
                <c:pt idx="58">
                  <c:v>4.1496136764766822E-2</c:v>
                </c:pt>
                <c:pt idx="59">
                  <c:v>4.1483564710892935E-2</c:v>
                </c:pt>
                <c:pt idx="60">
                  <c:v>4.1471583311781218E-2</c:v>
                </c:pt>
                <c:pt idx="61">
                  <c:v>4.1460192301736976E-2</c:v>
                </c:pt>
                <c:pt idx="62">
                  <c:v>4.1449391375719791E-2</c:v>
                </c:pt>
                <c:pt idx="63">
                  <c:v>4.1439180189445403E-2</c:v>
                </c:pt>
                <c:pt idx="64">
                  <c:v>4.1429558359500546E-2</c:v>
                </c:pt>
                <c:pt idx="65">
                  <c:v>4.1420525463470775E-2</c:v>
                </c:pt>
                <c:pt idx="66">
                  <c:v>4.14120810400809E-2</c:v>
                </c:pt>
                <c:pt idx="67">
                  <c:v>4.1404224589348254E-2</c:v>
                </c:pt>
                <c:pt idx="68">
                  <c:v>4.1396955572748396E-2</c:v>
                </c:pt>
                <c:pt idx="69">
                  <c:v>4.1390273413393332E-2</c:v>
                </c:pt>
                <c:pt idx="70">
                  <c:v>4.1384177496221933E-2</c:v>
                </c:pt>
                <c:pt idx="71">
                  <c:v>4.1378667168202612E-2</c:v>
                </c:pt>
                <c:pt idx="72">
                  <c:v>4.1373741738547826E-2</c:v>
                </c:pt>
                <c:pt idx="73">
                  <c:v>4.1369400478940624E-2</c:v>
                </c:pt>
                <c:pt idx="74">
                  <c:v>4.1365642623772597E-2</c:v>
                </c:pt>
                <c:pt idx="75">
                  <c:v>4.1362467370393521E-2</c:v>
                </c:pt>
                <c:pt idx="76">
                  <c:v>4.1359873879372185E-2</c:v>
                </c:pt>
                <c:pt idx="77">
                  <c:v>4.1357861274768273E-2</c:v>
                </c:pt>
                <c:pt idx="78">
                  <c:v>4.135642864441523E-2</c:v>
                </c:pt>
                <c:pt idx="79">
                  <c:v>4.1355575040213782E-2</c:v>
                </c:pt>
                <c:pt idx="80">
                  <c:v>4.1355299478435838E-2</c:v>
                </c:pt>
                <c:pt idx="81">
                  <c:v>4.1355600940038734E-2</c:v>
                </c:pt>
                <c:pt idx="82">
                  <c:v>4.1356478370989443E-2</c:v>
                </c:pt>
                <c:pt idx="83">
                  <c:v>4.135793068259859E-2</c:v>
                </c:pt>
                <c:pt idx="84">
                  <c:v>4.1359956751863908E-2</c:v>
                </c:pt>
                <c:pt idx="85">
                  <c:v>4.1362555421823127E-2</c:v>
                </c:pt>
                <c:pt idx="86">
                  <c:v>4.1365725501915786E-2</c:v>
                </c:pt>
                <c:pt idx="87">
                  <c:v>4.1369465768353875E-2</c:v>
                </c:pt>
                <c:pt idx="88">
                  <c:v>4.1373774964500967E-2</c:v>
                </c:pt>
                <c:pt idx="89">
                  <c:v>4.1378651801259637E-2</c:v>
                </c:pt>
                <c:pt idx="90">
                  <c:v>4.138409495746688E-2</c:v>
                </c:pt>
                <c:pt idx="91">
                  <c:v>4.1390103080297176E-2</c:v>
                </c:pt>
                <c:pt idx="92">
                  <c:v>4.1396674785673056E-2</c:v>
                </c:pt>
                <c:pt idx="93">
                  <c:v>4.140380865868281E-2</c:v>
                </c:pt>
                <c:pt idx="94">
                  <c:v>4.1411503254005097E-2</c:v>
                </c:pt>
                <c:pt idx="95">
                  <c:v>4.1419757096340097E-2</c:v>
                </c:pt>
                <c:pt idx="96">
                  <c:v>4.1428568680847037E-2</c:v>
                </c:pt>
                <c:pt idx="97">
                  <c:v>4.1437936473587719E-2</c:v>
                </c:pt>
                <c:pt idx="98">
                  <c:v>4.1447858911975805E-2</c:v>
                </c:pt>
                <c:pt idx="99">
                  <c:v>4.1458334405231514E-2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94-4908-A2B1-49F4965A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53184"/>
        <c:axId val="690853840"/>
      </c:scatterChart>
      <c:valAx>
        <c:axId val="690853184"/>
        <c:scaling>
          <c:orientation val="minMax"/>
          <c:max val="85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degrees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853840"/>
        <c:crosses val="autoZero"/>
        <c:crossBetween val="midCat"/>
      </c:valAx>
      <c:valAx>
        <c:axId val="690853840"/>
        <c:scaling>
          <c:orientation val="minMax"/>
          <c:max val="0.06"/>
          <c:min val="-0.0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53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Snitt per område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Sheet1!$S$283</c:f>
              <c:strCache>
                <c:ptCount val="1"/>
                <c:pt idx="0">
                  <c:v>PFOS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Sheet1!$S$284:$S$288</c:f>
              <c:numCache>
                <c:formatCode>General</c:formatCode>
                <c:ptCount val="5"/>
                <c:pt idx="0">
                  <c:v>0.31420246382817979</c:v>
                </c:pt>
                <c:pt idx="1">
                  <c:v>0.20264343944484148</c:v>
                </c:pt>
                <c:pt idx="2">
                  <c:v>0.25367849203559212</c:v>
                </c:pt>
                <c:pt idx="3">
                  <c:v>0.24838492637657431</c:v>
                </c:pt>
                <c:pt idx="4">
                  <c:v>0.76078898932697625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88E-A2E2-B07A9FB41CCC}"/>
            </c:ext>
          </c:extLst>
        </c:ser>
        <c:ser>
          <c:idx val="1"/>
          <c:order val="1"/>
          <c:tx>
            <c:strRef>
              <c:f>Sheet1!$T$283</c:f>
              <c:strCache>
                <c:ptCount val="1"/>
                <c:pt idx="0">
                  <c:v>PFDcS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Sheet1!$T$284:$T$288</c:f>
              <c:numCache>
                <c:formatCode>General</c:formatCode>
                <c:ptCount val="5"/>
                <c:pt idx="0">
                  <c:v>1.0688649556400511E-3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488E-A2E2-B07A9FB41CCC}"/>
            </c:ext>
          </c:extLst>
        </c:ser>
        <c:ser>
          <c:idx val="2"/>
          <c:order val="2"/>
          <c:tx>
            <c:strRef>
              <c:f>Sheet1!$U$283</c:f>
              <c:strCache>
                <c:ptCount val="1"/>
                <c:pt idx="0">
                  <c:v>PFHxA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Sheet1!$U$284:$U$288</c:f>
              <c:numCache>
                <c:formatCode>General</c:formatCode>
                <c:ptCount val="5"/>
                <c:pt idx="0">
                  <c:v>0</c:v>
                </c:pt>
                <c:pt idx="1">
                  <c:v>2.0525497380171762E-2</c:v>
                </c:pt>
                <c:pt idx="2">
                  <c:v>5.9980241746513795E-3</c:v>
                </c:pt>
                <c:pt idx="3">
                  <c:v>8.5027945156049538E-3</c:v>
                </c:pt>
                <c:pt idx="4">
                  <c:v>3.2057756080739665E-2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3-488E-A2E2-B07A9FB41CCC}"/>
            </c:ext>
          </c:extLst>
        </c:ser>
        <c:ser>
          <c:idx val="3"/>
          <c:order val="3"/>
          <c:tx>
            <c:strRef>
              <c:f>Sheet1!$V$283</c:f>
              <c:strCache>
                <c:ptCount val="1"/>
                <c:pt idx="0">
                  <c:v>PFHpA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Sheet1!$V$284:$V$288</c:f>
              <c:numCache>
                <c:formatCode>General</c:formatCode>
                <c:ptCount val="5"/>
                <c:pt idx="0">
                  <c:v>6.1190299580387165E-2</c:v>
                </c:pt>
                <c:pt idx="1">
                  <c:v>2.8108361419468215E-2</c:v>
                </c:pt>
                <c:pt idx="2">
                  <c:v>5.0278950871463345E-3</c:v>
                </c:pt>
                <c:pt idx="3">
                  <c:v>5.2455552176646283E-2</c:v>
                </c:pt>
                <c:pt idx="4">
                  <c:v>6.5153855607818958E-2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3-488E-A2E2-B07A9FB41CCC}"/>
            </c:ext>
          </c:extLst>
        </c:ser>
        <c:ser>
          <c:idx val="4"/>
          <c:order val="4"/>
          <c:tx>
            <c:strRef>
              <c:f>Sheet1!$W$283</c:f>
              <c:strCache>
                <c:ptCount val="1"/>
                <c:pt idx="0">
                  <c:v>PFOA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Sheet1!$W$284:$W$288</c:f>
              <c:numCache>
                <c:formatCode>General</c:formatCode>
                <c:ptCount val="5"/>
                <c:pt idx="0">
                  <c:v>0.46269892725143663</c:v>
                </c:pt>
                <c:pt idx="1">
                  <c:v>0.35812646795527053</c:v>
                </c:pt>
                <c:pt idx="2">
                  <c:v>0.23966799689543525</c:v>
                </c:pt>
                <c:pt idx="3">
                  <c:v>0.29548304978578893</c:v>
                </c:pt>
                <c:pt idx="4">
                  <c:v>0.40071512015916771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3-488E-A2E2-B07A9FB41CCC}"/>
            </c:ext>
          </c:extLst>
        </c:ser>
        <c:ser>
          <c:idx val="5"/>
          <c:order val="5"/>
          <c:tx>
            <c:strRef>
              <c:f>Sheet1!$X$283</c:f>
              <c:strCache>
                <c:ptCount val="1"/>
                <c:pt idx="0">
                  <c:v>PFNA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Sheet1!$X$284:$X$288</c:f>
              <c:numCache>
                <c:formatCode>General</c:formatCode>
                <c:ptCount val="5"/>
                <c:pt idx="0">
                  <c:v>0.31871584577155126</c:v>
                </c:pt>
                <c:pt idx="1">
                  <c:v>0.1968133134519493</c:v>
                </c:pt>
                <c:pt idx="2">
                  <c:v>0.14362205507739717</c:v>
                </c:pt>
                <c:pt idx="3">
                  <c:v>0.18627925924006175</c:v>
                </c:pt>
                <c:pt idx="4">
                  <c:v>0.35979355240422661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3-488E-A2E2-B07A9FB41CCC}"/>
            </c:ext>
          </c:extLst>
        </c:ser>
        <c:ser>
          <c:idx val="6"/>
          <c:order val="6"/>
          <c:tx>
            <c:strRef>
              <c:f>Sheet1!$Y$283</c:f>
              <c:strCache>
                <c:ptCount val="1"/>
                <c:pt idx="0">
                  <c:v>PFDcA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Sheet1!$Y$284:$Y$288</c:f>
              <c:numCache>
                <c:formatCode>General</c:formatCode>
                <c:ptCount val="5"/>
                <c:pt idx="0">
                  <c:v>4.5539091764435422E-2</c:v>
                </c:pt>
                <c:pt idx="1">
                  <c:v>2.4177377878031276E-2</c:v>
                </c:pt>
                <c:pt idx="2">
                  <c:v>3.70021069151888E-2</c:v>
                </c:pt>
                <c:pt idx="3">
                  <c:v>4.5384312198012908E-2</c:v>
                </c:pt>
                <c:pt idx="4">
                  <c:v>0.1504245908465873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3-488E-A2E2-B07A9FB41CCC}"/>
            </c:ext>
          </c:extLst>
        </c:ser>
        <c:ser>
          <c:idx val="7"/>
          <c:order val="7"/>
          <c:tx>
            <c:strRef>
              <c:f>Sheet1!$Z$283</c:f>
              <c:strCache>
                <c:ptCount val="1"/>
                <c:pt idx="0">
                  <c:v>PFUnA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Sheet1!$Z$284:$Z$288</c:f>
              <c:numCache>
                <c:formatCode>General</c:formatCode>
                <c:ptCount val="5"/>
                <c:pt idx="0">
                  <c:v>8.1978581590540431E-2</c:v>
                </c:pt>
                <c:pt idx="1">
                  <c:v>5.5506097759885131E-2</c:v>
                </c:pt>
                <c:pt idx="2">
                  <c:v>7.2286433542883693E-2</c:v>
                </c:pt>
                <c:pt idx="3">
                  <c:v>7.71608865700424E-2</c:v>
                </c:pt>
                <c:pt idx="4">
                  <c:v>0.31430818703170765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3-488E-A2E2-B07A9FB41CCC}"/>
            </c:ext>
          </c:extLst>
        </c:ser>
        <c:ser>
          <c:idx val="8"/>
          <c:order val="8"/>
          <c:tx>
            <c:strRef>
              <c:f>Sheet1!$AA$283</c:f>
              <c:strCache>
                <c:ptCount val="1"/>
                <c:pt idx="0">
                  <c:v>PFDoA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Sheet1!$AA$284:$AA$288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4.878261720295033E-2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3-488E-A2E2-B07A9FB41CCC}"/>
            </c:ext>
          </c:extLst>
        </c:ser>
        <c:ser>
          <c:idx val="9"/>
          <c:order val="9"/>
          <c:tx>
            <c:strRef>
              <c:f>Sheet1!$AB$283</c:f>
              <c:strCache>
                <c:ptCount val="1"/>
                <c:pt idx="0">
                  <c:v>PFTriA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Sheet1!$AB$284:$AB$288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6.4150012584602942E-2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3-488E-A2E2-B07A9FB4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442224"/>
        <c:axId val="325433368"/>
      </c:barChart>
      <c:catAx>
        <c:axId val="325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433368"/>
        <c:crosses val="autoZero"/>
        <c:auto val="1"/>
        <c:lblAlgn val="ctr"/>
        <c:lblOffset val="100"/>
        <c:noMultiLvlLbl val="0"/>
      </c:catAx>
      <c:valAx>
        <c:axId val="3254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4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degrees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3.1.'!$D$93:$D$187</c:f>
              <c:numCache>
                <c:formatCode>0.000</c:formatCode>
                <c:ptCount val="95"/>
                <c:pt idx="0">
                  <c:v>78.151200000000003</c:v>
                </c:pt>
                <c:pt idx="1">
                  <c:v>77.685500000000005</c:v>
                </c:pt>
                <c:pt idx="2">
                  <c:v>76.521500000000003</c:v>
                </c:pt>
                <c:pt idx="3">
                  <c:v>78.984800000000007</c:v>
                </c:pt>
                <c:pt idx="4">
                  <c:v>79.104830000000007</c:v>
                </c:pt>
                <c:pt idx="5">
                  <c:v>79.019810000000007</c:v>
                </c:pt>
                <c:pt idx="6">
                  <c:v>80.039599999999993</c:v>
                </c:pt>
                <c:pt idx="7">
                  <c:v>80.09196</c:v>
                </c:pt>
                <c:pt idx="8">
                  <c:v>80.171499999999995</c:v>
                </c:pt>
                <c:pt idx="9">
                  <c:v>79.821169999999995</c:v>
                </c:pt>
                <c:pt idx="10">
                  <c:v>79.039460000000005</c:v>
                </c:pt>
                <c:pt idx="11">
                  <c:v>78.911299999999997</c:v>
                </c:pt>
                <c:pt idx="12">
                  <c:v>79.104799999999997</c:v>
                </c:pt>
                <c:pt idx="13">
                  <c:v>81.405970116666666</c:v>
                </c:pt>
                <c:pt idx="14">
                  <c:v>81.495077216666672</c:v>
                </c:pt>
                <c:pt idx="15">
                  <c:v>80.397921449999998</c:v>
                </c:pt>
                <c:pt idx="16">
                  <c:v>79.661333333333332</c:v>
                </c:pt>
                <c:pt idx="17">
                  <c:v>80.49766666666666</c:v>
                </c:pt>
                <c:pt idx="18">
                  <c:v>72.423500000000004</c:v>
                </c:pt>
                <c:pt idx="19">
                  <c:v>72.274833333333333</c:v>
                </c:pt>
                <c:pt idx="20">
                  <c:v>72.277666666666661</c:v>
                </c:pt>
                <c:pt idx="21">
                  <c:v>72.146166666666673</c:v>
                </c:pt>
                <c:pt idx="22">
                  <c:v>72.035166666666669</c:v>
                </c:pt>
                <c:pt idx="23">
                  <c:v>71.862274999999997</c:v>
                </c:pt>
                <c:pt idx="24">
                  <c:v>71.706000000000003</c:v>
                </c:pt>
                <c:pt idx="25">
                  <c:v>72.344314999999995</c:v>
                </c:pt>
                <c:pt idx="26">
                  <c:v>72.096166666666662</c:v>
                </c:pt>
                <c:pt idx="27">
                  <c:v>73.212119999999999</c:v>
                </c:pt>
                <c:pt idx="28">
                  <c:v>73.346493300000006</c:v>
                </c:pt>
                <c:pt idx="29">
                  <c:v>73.5998333</c:v>
                </c:pt>
                <c:pt idx="30">
                  <c:v>76.287700000000001</c:v>
                </c:pt>
                <c:pt idx="31">
                  <c:v>76.019199999999998</c:v>
                </c:pt>
                <c:pt idx="32">
                  <c:v>75.001199999999997</c:v>
                </c:pt>
                <c:pt idx="33">
                  <c:v>74.390299999999996</c:v>
                </c:pt>
                <c:pt idx="34">
                  <c:v>74.153199999999998</c:v>
                </c:pt>
                <c:pt idx="35">
                  <c:v>74.302890000000005</c:v>
                </c:pt>
                <c:pt idx="36">
                  <c:v>73.968670000000003</c:v>
                </c:pt>
                <c:pt idx="37">
                  <c:v>74.682329999999993</c:v>
                </c:pt>
                <c:pt idx="38">
                  <c:v>74.885000000000005</c:v>
                </c:pt>
                <c:pt idx="39">
                  <c:v>74.787700000000001</c:v>
                </c:pt>
                <c:pt idx="40">
                  <c:v>74.807689999999994</c:v>
                </c:pt>
                <c:pt idx="41">
                  <c:v>74.929820000000007</c:v>
                </c:pt>
                <c:pt idx="42">
                  <c:v>75.124816666666661</c:v>
                </c:pt>
                <c:pt idx="43">
                  <c:v>75.553503333333339</c:v>
                </c:pt>
                <c:pt idx="44">
                  <c:v>74.192236666666673</c:v>
                </c:pt>
                <c:pt idx="45">
                  <c:v>70.155311666666663</c:v>
                </c:pt>
                <c:pt idx="46">
                  <c:v>70.19283333333334</c:v>
                </c:pt>
                <c:pt idx="47">
                  <c:v>70.135666666666665</c:v>
                </c:pt>
                <c:pt idx="48">
                  <c:v>69.854333333333329</c:v>
                </c:pt>
                <c:pt idx="49">
                  <c:v>69.262333333333331</c:v>
                </c:pt>
                <c:pt idx="50">
                  <c:v>70.394076666666663</c:v>
                </c:pt>
                <c:pt idx="51">
                  <c:v>70.897666666666666</c:v>
                </c:pt>
                <c:pt idx="52">
                  <c:v>70.481666666666669</c:v>
                </c:pt>
                <c:pt idx="53">
                  <c:v>70.770499999999998</c:v>
                </c:pt>
                <c:pt idx="54">
                  <c:v>70.695674999999994</c:v>
                </c:pt>
                <c:pt idx="55">
                  <c:v>70.68383333333334</c:v>
                </c:pt>
                <c:pt idx="56">
                  <c:v>70.772833333333338</c:v>
                </c:pt>
                <c:pt idx="57">
                  <c:v>71.45183333333334</c:v>
                </c:pt>
                <c:pt idx="58">
                  <c:v>69.898328333333339</c:v>
                </c:pt>
                <c:pt idx="59">
                  <c:v>70.855321666666669</c:v>
                </c:pt>
                <c:pt idx="60">
                  <c:v>71.055833333333339</c:v>
                </c:pt>
                <c:pt idx="61">
                  <c:v>71.321999999999989</c:v>
                </c:pt>
                <c:pt idx="62">
                  <c:v>69.992878000000005</c:v>
                </c:pt>
                <c:pt idx="63">
                  <c:v>69.848384499999995</c:v>
                </c:pt>
                <c:pt idx="64">
                  <c:v>70.064458500000001</c:v>
                </c:pt>
                <c:pt idx="65">
                  <c:v>70.042101200000005</c:v>
                </c:pt>
                <c:pt idx="66">
                  <c:v>67.798661999999993</c:v>
                </c:pt>
                <c:pt idx="67">
                  <c:v>67.785863000000006</c:v>
                </c:pt>
                <c:pt idx="68">
                  <c:v>68.346999999999994</c:v>
                </c:pt>
                <c:pt idx="69">
                  <c:v>63.031451666666669</c:v>
                </c:pt>
                <c:pt idx="70">
                  <c:v>63.590666666666657</c:v>
                </c:pt>
                <c:pt idx="71">
                  <c:v>66.560500000000005</c:v>
                </c:pt>
                <c:pt idx="72">
                  <c:v>63.884830000000001</c:v>
                </c:pt>
                <c:pt idx="73">
                  <c:v>64.280169999999998</c:v>
                </c:pt>
                <c:pt idx="74">
                  <c:v>64.713499999999996</c:v>
                </c:pt>
                <c:pt idx="75">
                  <c:v>66.830169999999995</c:v>
                </c:pt>
                <c:pt idx="76">
                  <c:v>66.231669999999994</c:v>
                </c:pt>
                <c:pt idx="77">
                  <c:v>65.679169999999999</c:v>
                </c:pt>
                <c:pt idx="78">
                  <c:v>65.716999999999999</c:v>
                </c:pt>
                <c:pt idx="79">
                  <c:v>62.495393200000002</c:v>
                </c:pt>
                <c:pt idx="80">
                  <c:v>62.578690700000003</c:v>
                </c:pt>
                <c:pt idx="81">
                  <c:v>62.730829</c:v>
                </c:pt>
                <c:pt idx="82">
                  <c:v>62.673135299999998</c:v>
                </c:pt>
                <c:pt idx="83">
                  <c:v>65.358558333333335</c:v>
                </c:pt>
                <c:pt idx="84">
                  <c:v>62.8384</c:v>
                </c:pt>
                <c:pt idx="85">
                  <c:v>64.608649999999997</c:v>
                </c:pt>
                <c:pt idx="86">
                  <c:v>64.520368000000005</c:v>
                </c:pt>
                <c:pt idx="87">
                  <c:v>65.680823833333335</c:v>
                </c:pt>
                <c:pt idx="88">
                  <c:v>66.833394666666663</c:v>
                </c:pt>
                <c:pt idx="89">
                  <c:v>59.234572999999997</c:v>
                </c:pt>
                <c:pt idx="90">
                  <c:v>59.304736499999997</c:v>
                </c:pt>
                <c:pt idx="91">
                  <c:v>59.093418700000001</c:v>
                </c:pt>
                <c:pt idx="92">
                  <c:v>58.943842699999998</c:v>
                </c:pt>
                <c:pt idx="93">
                  <c:v>59.03151798333333</c:v>
                </c:pt>
                <c:pt idx="94">
                  <c:v>58.81283333333333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0-478C-95FB-387BD3849D7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77.685500000000005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F0-478C-95FB-387BD384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23936"/>
        <c:axId val="325027872"/>
      </c:scatterChart>
      <c:valAx>
        <c:axId val="325023936"/>
        <c:scaling>
          <c:orientation val="minMax"/>
          <c:max val="85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degrees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25027872"/>
        <c:crosses val="autoZero"/>
        <c:crossBetween val="midCat"/>
      </c:valAx>
      <c:valAx>
        <c:axId val="32502787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250239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10PFAS/KS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9-4355-85B4-9390DAA6C64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7.4466328948923893E-3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E9-4355-85B4-9390DAA6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17024"/>
        <c:axId val="859721616"/>
      </c:scatterChart>
      <c:valAx>
        <c:axId val="859717024"/>
        <c:scaling>
          <c:orientation val="minMax"/>
          <c:max val="0.0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21616"/>
        <c:crosses val="autoZero"/>
        <c:crossBetween val="midCat"/>
      </c:valAx>
      <c:valAx>
        <c:axId val="85972161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17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Pred(10PFAS/KS)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3.1.'!$F$93:$F$187</c:f>
              <c:numCache>
                <c:formatCode>0.000</c:formatCode>
                <c:ptCount val="95"/>
                <c:pt idx="0">
                  <c:v>1.4723325344168234E-2</c:v>
                </c:pt>
                <c:pt idx="1">
                  <c:v>1.4750339429935113E-2</c:v>
                </c:pt>
                <c:pt idx="2">
                  <c:v>1.4817860142481064E-2</c:v>
                </c:pt>
                <c:pt idx="3">
                  <c:v>1.4674970304667974E-2</c:v>
                </c:pt>
                <c:pt idx="4">
                  <c:v>1.4668007666242811E-2</c:v>
                </c:pt>
                <c:pt idx="5">
                  <c:v>1.4672939462617945E-2</c:v>
                </c:pt>
                <c:pt idx="6">
                  <c:v>1.4613784009484584E-2</c:v>
                </c:pt>
                <c:pt idx="7">
                  <c:v>1.4610746737569714E-2</c:v>
                </c:pt>
                <c:pt idx="8">
                  <c:v>1.460613282221241E-2</c:v>
                </c:pt>
                <c:pt idx="9">
                  <c:v>1.462645458443425E-2</c:v>
                </c:pt>
                <c:pt idx="10">
                  <c:v>1.4671799615537594E-2</c:v>
                </c:pt>
                <c:pt idx="11">
                  <c:v>1.467923385481585E-2</c:v>
                </c:pt>
                <c:pt idx="12">
                  <c:v>1.4668009406467361E-2</c:v>
                </c:pt>
                <c:pt idx="13">
                  <c:v>1.4534524315430609E-2</c:v>
                </c:pt>
                <c:pt idx="14">
                  <c:v>1.4529355436663512E-2</c:v>
                </c:pt>
                <c:pt idx="15">
                  <c:v>1.4592998683346698E-2</c:v>
                </c:pt>
                <c:pt idx="16">
                  <c:v>1.4635726307479183E-2</c:v>
                </c:pt>
                <c:pt idx="17">
                  <c:v>1.4587212714186577E-2</c:v>
                </c:pt>
                <c:pt idx="18">
                  <c:v>1.5055574816032008E-2</c:v>
                </c:pt>
                <c:pt idx="19">
                  <c:v>1.5064198595469435E-2</c:v>
                </c:pt>
                <c:pt idx="20">
                  <c:v>1.5064034240928587E-2</c:v>
                </c:pt>
                <c:pt idx="21">
                  <c:v>1.5071662225206759E-2</c:v>
                </c:pt>
                <c:pt idx="22">
                  <c:v>1.5078101056042327E-2</c:v>
                </c:pt>
                <c:pt idx="23">
                  <c:v>1.5088130066804002E-2</c:v>
                </c:pt>
                <c:pt idx="24">
                  <c:v>1.5097195186523176E-2</c:v>
                </c:pt>
                <c:pt idx="25">
                  <c:v>1.5060168138732139E-2</c:v>
                </c:pt>
                <c:pt idx="26">
                  <c:v>1.5074562599457015E-2</c:v>
                </c:pt>
                <c:pt idx="27">
                  <c:v>1.5009828953207276E-2</c:v>
                </c:pt>
                <c:pt idx="28">
                  <c:v>1.500203429602244E-2</c:v>
                </c:pt>
                <c:pt idx="29">
                  <c:v>1.4987338679771246E-2</c:v>
                </c:pt>
                <c:pt idx="30">
                  <c:v>1.483142229247526E-2</c:v>
                </c:pt>
                <c:pt idx="31">
                  <c:v>1.4846997302199131E-2</c:v>
                </c:pt>
                <c:pt idx="32">
                  <c:v>1.4906048921934334E-2</c:v>
                </c:pt>
                <c:pt idx="33">
                  <c:v>1.4941485694523957E-2</c:v>
                </c:pt>
                <c:pt idx="34">
                  <c:v>1.4955239269218667E-2</c:v>
                </c:pt>
                <c:pt idx="35">
                  <c:v>1.4946556128788252E-2</c:v>
                </c:pt>
                <c:pt idx="36">
                  <c:v>1.496594339042666E-2</c:v>
                </c:pt>
                <c:pt idx="37">
                  <c:v>1.4924545768677914E-2</c:v>
                </c:pt>
                <c:pt idx="38">
                  <c:v>1.4912789391691928E-2</c:v>
                </c:pt>
                <c:pt idx="39">
                  <c:v>1.4918433519982925E-2</c:v>
                </c:pt>
                <c:pt idx="40">
                  <c:v>1.4917273950357673E-2</c:v>
                </c:pt>
                <c:pt idx="41">
                  <c:v>1.4910189496213998E-2</c:v>
                </c:pt>
                <c:pt idx="42">
                  <c:v>1.4898878229996287E-2</c:v>
                </c:pt>
                <c:pt idx="43">
                  <c:v>1.4874011194607727E-2</c:v>
                </c:pt>
                <c:pt idx="44">
                  <c:v>1.4952974850362351E-2</c:v>
                </c:pt>
                <c:pt idx="45">
                  <c:v>1.518714671676661E-2</c:v>
                </c:pt>
                <c:pt idx="46">
                  <c:v>1.5184970179250076E-2</c:v>
                </c:pt>
                <c:pt idx="47">
                  <c:v>1.5188286273809535E-2</c:v>
                </c:pt>
                <c:pt idx="48">
                  <c:v>1.5204605712924306E-2</c:v>
                </c:pt>
                <c:pt idx="49">
                  <c:v>1.5238946144047331E-2</c:v>
                </c:pt>
                <c:pt idx="50">
                  <c:v>1.5173296559609363E-2</c:v>
                </c:pt>
                <c:pt idx="51">
                  <c:v>1.5144084570235639E-2</c:v>
                </c:pt>
                <c:pt idx="52">
                  <c:v>1.5168215683997767E-2</c:v>
                </c:pt>
                <c:pt idx="53">
                  <c:v>1.5151461188745457E-2</c:v>
                </c:pt>
                <c:pt idx="54">
                  <c:v>1.5155801598810964E-2</c:v>
                </c:pt>
                <c:pt idx="55">
                  <c:v>1.5156488504112565E-2</c:v>
                </c:pt>
                <c:pt idx="56">
                  <c:v>1.5151325837947111E-2</c:v>
                </c:pt>
                <c:pt idx="57">
                  <c:v>1.5111938755628641E-2</c:v>
                </c:pt>
                <c:pt idx="58">
                  <c:v>1.5202053673621506E-2</c:v>
                </c:pt>
                <c:pt idx="59">
                  <c:v>1.5146540897188181E-2</c:v>
                </c:pt>
                <c:pt idx="60">
                  <c:v>1.5134909719690663E-2</c:v>
                </c:pt>
                <c:pt idx="61">
                  <c:v>1.5119470060765139E-2</c:v>
                </c:pt>
                <c:pt idx="62">
                  <c:v>1.51965690852501E-2</c:v>
                </c:pt>
                <c:pt idx="63">
                  <c:v>1.5204950789784687E-2</c:v>
                </c:pt>
                <c:pt idx="64">
                  <c:v>1.5192416880469692E-2</c:v>
                </c:pt>
                <c:pt idx="65">
                  <c:v>1.5193713771214198E-2</c:v>
                </c:pt>
                <c:pt idx="66">
                  <c:v>1.5323850036968074E-2</c:v>
                </c:pt>
                <c:pt idx="67">
                  <c:v>1.5324592474768655E-2</c:v>
                </c:pt>
                <c:pt idx="68">
                  <c:v>1.5292042328655343E-2</c:v>
                </c:pt>
                <c:pt idx="69">
                  <c:v>1.5600383918895119E-2</c:v>
                </c:pt>
                <c:pt idx="70">
                  <c:v>1.5567945263167985E-2</c:v>
                </c:pt>
                <c:pt idx="71">
                  <c:v>1.5395672700616973E-2</c:v>
                </c:pt>
                <c:pt idx="72">
                  <c:v>1.5550881588020598E-2</c:v>
                </c:pt>
                <c:pt idx="73">
                  <c:v>1.5527948908898678E-2</c:v>
                </c:pt>
                <c:pt idx="74">
                  <c:v>1.5502812525421412E-2</c:v>
                </c:pt>
                <c:pt idx="75">
                  <c:v>1.5380029822135644E-2</c:v>
                </c:pt>
                <c:pt idx="76">
                  <c:v>1.5414747301911204E-2</c:v>
                </c:pt>
                <c:pt idx="77">
                  <c:v>1.5446796437376528E-2</c:v>
                </c:pt>
                <c:pt idx="78">
                  <c:v>1.5444602014218784E-2</c:v>
                </c:pt>
                <c:pt idx="79">
                  <c:v>1.5631479322362148E-2</c:v>
                </c:pt>
                <c:pt idx="80">
                  <c:v>1.5626647443879933E-2</c:v>
                </c:pt>
                <c:pt idx="81">
                  <c:v>1.5617822283723982E-2</c:v>
                </c:pt>
                <c:pt idx="82">
                  <c:v>1.5621168950161621E-2</c:v>
                </c:pt>
                <c:pt idx="83">
                  <c:v>1.5465394313823157E-2</c:v>
                </c:pt>
                <c:pt idx="84">
                  <c:v>1.5611582360554497E-2</c:v>
                </c:pt>
                <c:pt idx="85">
                  <c:v>1.55088946102242E-2</c:v>
                </c:pt>
                <c:pt idx="86">
                  <c:v>1.551401562701542E-2</c:v>
                </c:pt>
                <c:pt idx="87">
                  <c:v>1.5446700502664243E-2</c:v>
                </c:pt>
                <c:pt idx="88">
                  <c:v>1.5379842767332331E-2</c:v>
                </c:pt>
                <c:pt idx="89">
                  <c:v>1.5820631301218011E-2</c:v>
                </c:pt>
                <c:pt idx="90">
                  <c:v>1.5816561293043853E-2</c:v>
                </c:pt>
                <c:pt idx="91">
                  <c:v>1.5828819307158667E-2</c:v>
                </c:pt>
                <c:pt idx="92">
                  <c:v>1.5837495834735791E-2</c:v>
                </c:pt>
                <c:pt idx="93">
                  <c:v>1.5832410012052513E-2</c:v>
                </c:pt>
                <c:pt idx="94">
                  <c:v>1.5845095358608237E-2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F-4FDF-BFD2-3D569713445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1.4750339429935113E-2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7EF-4FDF-BFD2-3D569713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16696"/>
        <c:axId val="859718992"/>
      </c:scatterChart>
      <c:valAx>
        <c:axId val="859716696"/>
        <c:scaling>
          <c:orientation val="minMax"/>
          <c:max val="1.6E-2"/>
          <c:min val="1.4400000000000001E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Pred(10PFAS/KS)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18992"/>
        <c:crosses val="autoZero"/>
        <c:crossBetween val="midCat"/>
      </c:valAx>
      <c:valAx>
        <c:axId val="85971899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16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Pred(10PFAS/KS) - 10PFAS/KS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3.1.'!$F$93:$F$187</c:f>
              <c:numCache>
                <c:formatCode>0.000</c:formatCode>
                <c:ptCount val="95"/>
                <c:pt idx="0">
                  <c:v>1.4723325344168234E-2</c:v>
                </c:pt>
                <c:pt idx="1">
                  <c:v>1.4750339429935113E-2</c:v>
                </c:pt>
                <c:pt idx="2">
                  <c:v>1.4817860142481064E-2</c:v>
                </c:pt>
                <c:pt idx="3">
                  <c:v>1.4674970304667974E-2</c:v>
                </c:pt>
                <c:pt idx="4">
                  <c:v>1.4668007666242811E-2</c:v>
                </c:pt>
                <c:pt idx="5">
                  <c:v>1.4672939462617945E-2</c:v>
                </c:pt>
                <c:pt idx="6">
                  <c:v>1.4613784009484584E-2</c:v>
                </c:pt>
                <c:pt idx="7">
                  <c:v>1.4610746737569714E-2</c:v>
                </c:pt>
                <c:pt idx="8">
                  <c:v>1.460613282221241E-2</c:v>
                </c:pt>
                <c:pt idx="9">
                  <c:v>1.462645458443425E-2</c:v>
                </c:pt>
                <c:pt idx="10">
                  <c:v>1.4671799615537594E-2</c:v>
                </c:pt>
                <c:pt idx="11">
                  <c:v>1.467923385481585E-2</c:v>
                </c:pt>
                <c:pt idx="12">
                  <c:v>1.4668009406467361E-2</c:v>
                </c:pt>
                <c:pt idx="13">
                  <c:v>1.4534524315430609E-2</c:v>
                </c:pt>
                <c:pt idx="14">
                  <c:v>1.4529355436663512E-2</c:v>
                </c:pt>
                <c:pt idx="15">
                  <c:v>1.4592998683346698E-2</c:v>
                </c:pt>
                <c:pt idx="16">
                  <c:v>1.4635726307479183E-2</c:v>
                </c:pt>
                <c:pt idx="17">
                  <c:v>1.4587212714186577E-2</c:v>
                </c:pt>
                <c:pt idx="18">
                  <c:v>1.5055574816032008E-2</c:v>
                </c:pt>
                <c:pt idx="19">
                  <c:v>1.5064198595469435E-2</c:v>
                </c:pt>
                <c:pt idx="20">
                  <c:v>1.5064034240928587E-2</c:v>
                </c:pt>
                <c:pt idx="21">
                  <c:v>1.5071662225206759E-2</c:v>
                </c:pt>
                <c:pt idx="22">
                  <c:v>1.5078101056042327E-2</c:v>
                </c:pt>
                <c:pt idx="23">
                  <c:v>1.5088130066804002E-2</c:v>
                </c:pt>
                <c:pt idx="24">
                  <c:v>1.5097195186523176E-2</c:v>
                </c:pt>
                <c:pt idx="25">
                  <c:v>1.5060168138732139E-2</c:v>
                </c:pt>
                <c:pt idx="26">
                  <c:v>1.5074562599457015E-2</c:v>
                </c:pt>
                <c:pt idx="27">
                  <c:v>1.5009828953207276E-2</c:v>
                </c:pt>
                <c:pt idx="28">
                  <c:v>1.500203429602244E-2</c:v>
                </c:pt>
                <c:pt idx="29">
                  <c:v>1.4987338679771246E-2</c:v>
                </c:pt>
                <c:pt idx="30">
                  <c:v>1.483142229247526E-2</c:v>
                </c:pt>
                <c:pt idx="31">
                  <c:v>1.4846997302199131E-2</c:v>
                </c:pt>
                <c:pt idx="32">
                  <c:v>1.4906048921934334E-2</c:v>
                </c:pt>
                <c:pt idx="33">
                  <c:v>1.4941485694523957E-2</c:v>
                </c:pt>
                <c:pt idx="34">
                  <c:v>1.4955239269218667E-2</c:v>
                </c:pt>
                <c:pt idx="35">
                  <c:v>1.4946556128788252E-2</c:v>
                </c:pt>
                <c:pt idx="36">
                  <c:v>1.496594339042666E-2</c:v>
                </c:pt>
                <c:pt idx="37">
                  <c:v>1.4924545768677914E-2</c:v>
                </c:pt>
                <c:pt idx="38">
                  <c:v>1.4912789391691928E-2</c:v>
                </c:pt>
                <c:pt idx="39">
                  <c:v>1.4918433519982925E-2</c:v>
                </c:pt>
                <c:pt idx="40">
                  <c:v>1.4917273950357673E-2</c:v>
                </c:pt>
                <c:pt idx="41">
                  <c:v>1.4910189496213998E-2</c:v>
                </c:pt>
                <c:pt idx="42">
                  <c:v>1.4898878229996287E-2</c:v>
                </c:pt>
                <c:pt idx="43">
                  <c:v>1.4874011194607727E-2</c:v>
                </c:pt>
                <c:pt idx="44">
                  <c:v>1.4952974850362351E-2</c:v>
                </c:pt>
                <c:pt idx="45">
                  <c:v>1.518714671676661E-2</c:v>
                </c:pt>
                <c:pt idx="46">
                  <c:v>1.5184970179250076E-2</c:v>
                </c:pt>
                <c:pt idx="47">
                  <c:v>1.5188286273809535E-2</c:v>
                </c:pt>
                <c:pt idx="48">
                  <c:v>1.5204605712924306E-2</c:v>
                </c:pt>
                <c:pt idx="49">
                  <c:v>1.5238946144047331E-2</c:v>
                </c:pt>
                <c:pt idx="50">
                  <c:v>1.5173296559609363E-2</c:v>
                </c:pt>
                <c:pt idx="51">
                  <c:v>1.5144084570235639E-2</c:v>
                </c:pt>
                <c:pt idx="52">
                  <c:v>1.5168215683997767E-2</c:v>
                </c:pt>
                <c:pt idx="53">
                  <c:v>1.5151461188745457E-2</c:v>
                </c:pt>
                <c:pt idx="54">
                  <c:v>1.5155801598810964E-2</c:v>
                </c:pt>
                <c:pt idx="55">
                  <c:v>1.5156488504112565E-2</c:v>
                </c:pt>
                <c:pt idx="56">
                  <c:v>1.5151325837947111E-2</c:v>
                </c:pt>
                <c:pt idx="57">
                  <c:v>1.5111938755628641E-2</c:v>
                </c:pt>
                <c:pt idx="58">
                  <c:v>1.5202053673621506E-2</c:v>
                </c:pt>
                <c:pt idx="59">
                  <c:v>1.5146540897188181E-2</c:v>
                </c:pt>
                <c:pt idx="60">
                  <c:v>1.5134909719690663E-2</c:v>
                </c:pt>
                <c:pt idx="61">
                  <c:v>1.5119470060765139E-2</c:v>
                </c:pt>
                <c:pt idx="62">
                  <c:v>1.51965690852501E-2</c:v>
                </c:pt>
                <c:pt idx="63">
                  <c:v>1.5204950789784687E-2</c:v>
                </c:pt>
                <c:pt idx="64">
                  <c:v>1.5192416880469692E-2</c:v>
                </c:pt>
                <c:pt idx="65">
                  <c:v>1.5193713771214198E-2</c:v>
                </c:pt>
                <c:pt idx="66">
                  <c:v>1.5323850036968074E-2</c:v>
                </c:pt>
                <c:pt idx="67">
                  <c:v>1.5324592474768655E-2</c:v>
                </c:pt>
                <c:pt idx="68">
                  <c:v>1.5292042328655343E-2</c:v>
                </c:pt>
                <c:pt idx="69">
                  <c:v>1.5600383918895119E-2</c:v>
                </c:pt>
                <c:pt idx="70">
                  <c:v>1.5567945263167985E-2</c:v>
                </c:pt>
                <c:pt idx="71">
                  <c:v>1.5395672700616973E-2</c:v>
                </c:pt>
                <c:pt idx="72">
                  <c:v>1.5550881588020598E-2</c:v>
                </c:pt>
                <c:pt idx="73">
                  <c:v>1.5527948908898678E-2</c:v>
                </c:pt>
                <c:pt idx="74">
                  <c:v>1.5502812525421412E-2</c:v>
                </c:pt>
                <c:pt idx="75">
                  <c:v>1.5380029822135644E-2</c:v>
                </c:pt>
                <c:pt idx="76">
                  <c:v>1.5414747301911204E-2</c:v>
                </c:pt>
                <c:pt idx="77">
                  <c:v>1.5446796437376528E-2</c:v>
                </c:pt>
                <c:pt idx="78">
                  <c:v>1.5444602014218784E-2</c:v>
                </c:pt>
                <c:pt idx="79">
                  <c:v>1.5631479322362148E-2</c:v>
                </c:pt>
                <c:pt idx="80">
                  <c:v>1.5626647443879933E-2</c:v>
                </c:pt>
                <c:pt idx="81">
                  <c:v>1.5617822283723982E-2</c:v>
                </c:pt>
                <c:pt idx="82">
                  <c:v>1.5621168950161621E-2</c:v>
                </c:pt>
                <c:pt idx="83">
                  <c:v>1.5465394313823157E-2</c:v>
                </c:pt>
                <c:pt idx="84">
                  <c:v>1.5611582360554497E-2</c:v>
                </c:pt>
                <c:pt idx="85">
                  <c:v>1.55088946102242E-2</c:v>
                </c:pt>
                <c:pt idx="86">
                  <c:v>1.551401562701542E-2</c:v>
                </c:pt>
                <c:pt idx="87">
                  <c:v>1.5446700502664243E-2</c:v>
                </c:pt>
                <c:pt idx="88">
                  <c:v>1.5379842767332331E-2</c:v>
                </c:pt>
                <c:pt idx="89">
                  <c:v>1.5820631301218011E-2</c:v>
                </c:pt>
                <c:pt idx="90">
                  <c:v>1.5816561293043853E-2</c:v>
                </c:pt>
                <c:pt idx="91">
                  <c:v>1.5828819307158667E-2</c:v>
                </c:pt>
                <c:pt idx="92">
                  <c:v>1.5837495834735791E-2</c:v>
                </c:pt>
                <c:pt idx="93">
                  <c:v>1.5832410012052513E-2</c:v>
                </c:pt>
                <c:pt idx="94">
                  <c:v>1.5845095358608237E-2</c:v>
                </c:pt>
              </c:numCache>
            </c:numRef>
          </c:xVal>
          <c:y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3-4B7D-92BA-99A254D7955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1.4750339429935113E-2</c:v>
              </c:pt>
            </c:numLit>
          </c:xVal>
          <c:yVal>
            <c:numLit>
              <c:formatCode>General</c:formatCode>
              <c:ptCount val="1"/>
              <c:pt idx="0">
                <c:v>7.4466328948923893E-3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0F3-4B7D-92BA-99A254D7955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3.1.'!xdata5</c:f>
              <c:numCache>
                <c:formatCode>General</c:formatCode>
                <c:ptCount val="70"/>
                <c:pt idx="0">
                  <c:v>1.44767258E-2</c:v>
                </c:pt>
                <c:pt idx="1">
                  <c:v>1.45424851E-2</c:v>
                </c:pt>
                <c:pt idx="2">
                  <c:v>1.46082444E-2</c:v>
                </c:pt>
                <c:pt idx="3">
                  <c:v>1.46740037E-2</c:v>
                </c:pt>
                <c:pt idx="4">
                  <c:v>1.4739762999999999E-2</c:v>
                </c:pt>
                <c:pt idx="5">
                  <c:v>1.48055223E-2</c:v>
                </c:pt>
                <c:pt idx="6">
                  <c:v>1.4871281599999999E-2</c:v>
                </c:pt>
                <c:pt idx="7">
                  <c:v>1.49370409E-2</c:v>
                </c:pt>
                <c:pt idx="8">
                  <c:v>1.5002800199999999E-2</c:v>
                </c:pt>
                <c:pt idx="9">
                  <c:v>1.50685595E-2</c:v>
                </c:pt>
                <c:pt idx="10">
                  <c:v>1.5134318799999999E-2</c:v>
                </c:pt>
                <c:pt idx="11">
                  <c:v>1.52000781E-2</c:v>
                </c:pt>
                <c:pt idx="12">
                  <c:v>1.5265837399999999E-2</c:v>
                </c:pt>
                <c:pt idx="13">
                  <c:v>1.53315967E-2</c:v>
                </c:pt>
                <c:pt idx="14">
                  <c:v>1.5397355999999999E-2</c:v>
                </c:pt>
                <c:pt idx="15">
                  <c:v>1.54631153E-2</c:v>
                </c:pt>
                <c:pt idx="16">
                  <c:v>1.5528874599999999E-2</c:v>
                </c:pt>
                <c:pt idx="17">
                  <c:v>1.55946339E-2</c:v>
                </c:pt>
                <c:pt idx="18">
                  <c:v>1.5660393200000001E-2</c:v>
                </c:pt>
                <c:pt idx="19">
                  <c:v>1.57261525E-2</c:v>
                </c:pt>
                <c:pt idx="20">
                  <c:v>1.5791911799999999E-2</c:v>
                </c:pt>
                <c:pt idx="21">
                  <c:v>1.5857671099999998E-2</c:v>
                </c:pt>
                <c:pt idx="22">
                  <c:v>1.5923430400000001E-2</c:v>
                </c:pt>
                <c:pt idx="23">
                  <c:v>1.59891897E-2</c:v>
                </c:pt>
                <c:pt idx="24">
                  <c:v>1.6054948999999999E-2</c:v>
                </c:pt>
                <c:pt idx="25">
                  <c:v>1.6120708299999998E-2</c:v>
                </c:pt>
                <c:pt idx="26">
                  <c:v>1.6186467600000001E-2</c:v>
                </c:pt>
                <c:pt idx="27">
                  <c:v>1.62522269E-2</c:v>
                </c:pt>
                <c:pt idx="28">
                  <c:v>1.6317986199999999E-2</c:v>
                </c:pt>
                <c:pt idx="29">
                  <c:v>1.6383745499999998E-2</c:v>
                </c:pt>
                <c:pt idx="30">
                  <c:v>1.64495048E-2</c:v>
                </c:pt>
                <c:pt idx="31">
                  <c:v>1.65152641E-2</c:v>
                </c:pt>
                <c:pt idx="32">
                  <c:v>1.6581023399999999E-2</c:v>
                </c:pt>
                <c:pt idx="33">
                  <c:v>1.6646782700000001E-2</c:v>
                </c:pt>
                <c:pt idx="34">
                  <c:v>1.6712542E-2</c:v>
                </c:pt>
                <c:pt idx="35">
                  <c:v>1.6778301299999999E-2</c:v>
                </c:pt>
                <c:pt idx="36">
                  <c:v>1.6844060599999999E-2</c:v>
                </c:pt>
                <c:pt idx="37">
                  <c:v>1.6909819899999998E-2</c:v>
                </c:pt>
                <c:pt idx="38">
                  <c:v>1.69755792E-2</c:v>
                </c:pt>
                <c:pt idx="39">
                  <c:v>1.7041338499999999E-2</c:v>
                </c:pt>
                <c:pt idx="40">
                  <c:v>1.7107097799999998E-2</c:v>
                </c:pt>
                <c:pt idx="41">
                  <c:v>1.7172857100000001E-2</c:v>
                </c:pt>
                <c:pt idx="42">
                  <c:v>1.72386164E-2</c:v>
                </c:pt>
                <c:pt idx="43">
                  <c:v>1.7304375699999999E-2</c:v>
                </c:pt>
                <c:pt idx="44">
                  <c:v>1.7370134999999998E-2</c:v>
                </c:pt>
                <c:pt idx="45">
                  <c:v>1.7435894300000001E-2</c:v>
                </c:pt>
                <c:pt idx="46">
                  <c:v>1.75016536E-2</c:v>
                </c:pt>
                <c:pt idx="47">
                  <c:v>1.7567412899999999E-2</c:v>
                </c:pt>
                <c:pt idx="48">
                  <c:v>1.7633172199999998E-2</c:v>
                </c:pt>
                <c:pt idx="49">
                  <c:v>1.7698931500000001E-2</c:v>
                </c:pt>
                <c:pt idx="50">
                  <c:v>1.77646908E-2</c:v>
                </c:pt>
                <c:pt idx="51">
                  <c:v>1.7830450099999999E-2</c:v>
                </c:pt>
                <c:pt idx="52">
                  <c:v>1.7896209399999998E-2</c:v>
                </c:pt>
                <c:pt idx="53">
                  <c:v>1.7961968700000001E-2</c:v>
                </c:pt>
                <c:pt idx="54">
                  <c:v>1.8027728E-2</c:v>
                </c:pt>
                <c:pt idx="55">
                  <c:v>1.8093487299999999E-2</c:v>
                </c:pt>
                <c:pt idx="56">
                  <c:v>1.8159246599999998E-2</c:v>
                </c:pt>
                <c:pt idx="57">
                  <c:v>1.8225005900000001E-2</c:v>
                </c:pt>
                <c:pt idx="58">
                  <c:v>1.82907652E-2</c:v>
                </c:pt>
                <c:pt idx="59">
                  <c:v>1.8356524499999999E-2</c:v>
                </c:pt>
                <c:pt idx="60">
                  <c:v>1.8422283800000001E-2</c:v>
                </c:pt>
                <c:pt idx="61">
                  <c:v>1.84880431E-2</c:v>
                </c:pt>
                <c:pt idx="62">
                  <c:v>1.85538024E-2</c:v>
                </c:pt>
                <c:pt idx="63">
                  <c:v>1.8619561699999999E-2</c:v>
                </c:pt>
                <c:pt idx="64">
                  <c:v>1.8685320999999998E-2</c:v>
                </c:pt>
                <c:pt idx="65">
                  <c:v>1.87510803E-2</c:v>
                </c:pt>
                <c:pt idx="66">
                  <c:v>1.8816839599999999E-2</c:v>
                </c:pt>
                <c:pt idx="67">
                  <c:v>1.8882598899999999E-2</c:v>
                </c:pt>
                <c:pt idx="68">
                  <c:v>1.8948358200000001E-2</c:v>
                </c:pt>
                <c:pt idx="69">
                  <c:v>1.90141175E-2</c:v>
                </c:pt>
              </c:numCache>
            </c:numRef>
          </c:xVal>
          <c:yVal>
            <c:numRef>
              <c:f>'10PFASdKS vs deg N no corr 3.1.'!ydata5</c:f>
              <c:numCache>
                <c:formatCode>General</c:formatCode>
                <c:ptCount val="70"/>
                <c:pt idx="0">
                  <c:v>-1.2458451096344803E-2</c:v>
                </c:pt>
                <c:pt idx="1">
                  <c:v>-1.2298706791503305E-2</c:v>
                </c:pt>
                <c:pt idx="2">
                  <c:v>-1.2148568648263797E-2</c:v>
                </c:pt>
                <c:pt idx="3">
                  <c:v>-1.2008127801570446E-2</c:v>
                </c:pt>
                <c:pt idx="4">
                  <c:v>-1.1877465876398405E-2</c:v>
                </c:pt>
                <c:pt idx="5">
                  <c:v>-1.1756654554960074E-2</c:v>
                </c:pt>
                <c:pt idx="6">
                  <c:v>-1.1645755189843196E-2</c:v>
                </c:pt>
                <c:pt idx="7">
                  <c:v>-1.154481846783403E-2</c:v>
                </c:pt>
                <c:pt idx="8">
                  <c:v>-1.14538841286475E-2</c:v>
                </c:pt>
                <c:pt idx="9">
                  <c:v>-1.1372980742160357E-2</c:v>
                </c:pt>
                <c:pt idx="10">
                  <c:v>-1.1302125547037105E-2</c:v>
                </c:pt>
                <c:pt idx="11">
                  <c:v>-1.1241324352863867E-2</c:v>
                </c:pt>
                <c:pt idx="12">
                  <c:v>-1.1190571507082647E-2</c:v>
                </c:pt>
                <c:pt idx="13">
                  <c:v>-1.1149849927163879E-2</c:v>
                </c:pt>
                <c:pt idx="14">
                  <c:v>-1.1119131197591186E-2</c:v>
                </c:pt>
                <c:pt idx="15">
                  <c:v>-1.1098375730377537E-2</c:v>
                </c:pt>
                <c:pt idx="16">
                  <c:v>-1.1087532987008365E-2</c:v>
                </c:pt>
                <c:pt idx="17">
                  <c:v>-1.1086541758932417E-2</c:v>
                </c:pt>
                <c:pt idx="18">
                  <c:v>-1.1095330503013145E-2</c:v>
                </c:pt>
                <c:pt idx="19">
                  <c:v>-1.1113817727727012E-2</c:v>
                </c:pt>
                <c:pt idx="20">
                  <c:v>-1.1141912425361802E-2</c:v>
                </c:pt>
                <c:pt idx="21">
                  <c:v>-1.1179514545037485E-2</c:v>
                </c:pt>
                <c:pt idx="22">
                  <c:v>-1.1226515501048803E-2</c:v>
                </c:pt>
                <c:pt idx="23">
                  <c:v>-1.1282798710815469E-2</c:v>
                </c:pt>
                <c:pt idx="24">
                  <c:v>-1.1348240156621E-2</c:v>
                </c:pt>
                <c:pt idx="25">
                  <c:v>-1.1422708965320747E-2</c:v>
                </c:pt>
                <c:pt idx="26">
                  <c:v>-1.1506068000296854E-2</c:v>
                </c:pt>
                <c:pt idx="27">
                  <c:v>-1.1598174460123501E-2</c:v>
                </c:pt>
                <c:pt idx="28">
                  <c:v>-1.1698880478669654E-2</c:v>
                </c:pt>
                <c:pt idx="29">
                  <c:v>-1.1808033721696032E-2</c:v>
                </c:pt>
                <c:pt idx="30">
                  <c:v>-1.1925477975386411E-2</c:v>
                </c:pt>
                <c:pt idx="31">
                  <c:v>-1.2051053722677452E-2</c:v>
                </c:pt>
                <c:pt idx="32">
                  <c:v>-1.2184598703703656E-2</c:v>
                </c:pt>
                <c:pt idx="33">
                  <c:v>-1.2325948457142757E-2</c:v>
                </c:pt>
                <c:pt idx="34">
                  <c:v>-1.2474936839721274E-2</c:v>
                </c:pt>
                <c:pt idx="35">
                  <c:v>-1.263139652160988E-2</c:v>
                </c:pt>
                <c:pt idx="36">
                  <c:v>-1.2795159455894746E-2</c:v>
                </c:pt>
                <c:pt idx="37">
                  <c:v>-1.296605732074823E-2</c:v>
                </c:pt>
                <c:pt idx="38">
                  <c:v>-1.3143921933332435E-2</c:v>
                </c:pt>
                <c:pt idx="39">
                  <c:v>-1.332858563484968E-2</c:v>
                </c:pt>
                <c:pt idx="40">
                  <c:v>-1.3519881646500389E-2</c:v>
                </c:pt>
                <c:pt idx="41">
                  <c:v>-1.3717644396419759E-2</c:v>
                </c:pt>
                <c:pt idx="42">
                  <c:v>-1.3921709817939141E-2</c:v>
                </c:pt>
                <c:pt idx="43">
                  <c:v>-1.413191561975622E-2</c:v>
                </c:pt>
                <c:pt idx="44">
                  <c:v>-1.4348101528799898E-2</c:v>
                </c:pt>
                <c:pt idx="45">
                  <c:v>-1.4570109506744349E-2</c:v>
                </c:pt>
                <c:pt idx="46">
                  <c:v>-1.4797783941262105E-2</c:v>
                </c:pt>
                <c:pt idx="47">
                  <c:v>-1.5030971813211943E-2</c:v>
                </c:pt>
                <c:pt idx="48">
                  <c:v>-1.5269522841035318E-2</c:v>
                </c:pt>
                <c:pt idx="49">
                  <c:v>-1.5513289603688488E-2</c:v>
                </c:pt>
                <c:pt idx="50">
                  <c:v>-1.5762127643468991E-2</c:v>
                </c:pt>
                <c:pt idx="51">
                  <c:v>-1.6015895550106678E-2</c:v>
                </c:pt>
                <c:pt idx="52">
                  <c:v>-1.6274455027484851E-2</c:v>
                </c:pt>
                <c:pt idx="53">
                  <c:v>-1.6537670944338081E-2</c:v>
                </c:pt>
                <c:pt idx="54">
                  <c:v>-1.6805411370242079E-2</c:v>
                </c:pt>
                <c:pt idx="55">
                  <c:v>-1.7077547598170897E-2</c:v>
                </c:pt>
                <c:pt idx="56">
                  <c:v>-1.7353954154847792E-2</c:v>
                </c:pt>
                <c:pt idx="57">
                  <c:v>-1.7634508800062676E-2</c:v>
                </c:pt>
                <c:pt idx="58">
                  <c:v>-1.7919092516069806E-2</c:v>
                </c:pt>
                <c:pt idx="59">
                  <c:v>-1.8207589488118861E-2</c:v>
                </c:pt>
                <c:pt idx="60">
                  <c:v>-1.8499887077108534E-2</c:v>
                </c:pt>
                <c:pt idx="61">
                  <c:v>-1.8795875785288508E-2</c:v>
                </c:pt>
                <c:pt idx="62">
                  <c:v>-1.9095449215872334E-2</c:v>
                </c:pt>
                <c:pt idx="63">
                  <c:v>-1.9398504027360177E-2</c:v>
                </c:pt>
                <c:pt idx="64">
                  <c:v>-1.9704939883310152E-2</c:v>
                </c:pt>
                <c:pt idx="65">
                  <c:v>-2.0014659398237024E-2</c:v>
                </c:pt>
                <c:pt idx="66">
                  <c:v>-2.0327568080260618E-2</c:v>
                </c:pt>
                <c:pt idx="67">
                  <c:v>-2.0643574271071635E-2</c:v>
                </c:pt>
                <c:pt idx="68">
                  <c:v>-2.0962589083731102E-2</c:v>
                </c:pt>
                <c:pt idx="69">
                  <c:v>-2.1284526338770825E-2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3-4B7D-92BA-99A254D7955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3.1.'!xdata6</c:f>
              <c:numCache>
                <c:formatCode>General</c:formatCode>
                <c:ptCount val="70"/>
                <c:pt idx="0">
                  <c:v>1.16234843E-2</c:v>
                </c:pt>
                <c:pt idx="1">
                  <c:v>1.17305949E-2</c:v>
                </c:pt>
                <c:pt idx="2">
                  <c:v>1.18377055E-2</c:v>
                </c:pt>
                <c:pt idx="3">
                  <c:v>1.19448161E-2</c:v>
                </c:pt>
                <c:pt idx="4">
                  <c:v>1.20519267E-2</c:v>
                </c:pt>
                <c:pt idx="5">
                  <c:v>1.21590373E-2</c:v>
                </c:pt>
                <c:pt idx="6">
                  <c:v>1.22661479E-2</c:v>
                </c:pt>
                <c:pt idx="7">
                  <c:v>1.2373258500000001E-2</c:v>
                </c:pt>
                <c:pt idx="8">
                  <c:v>1.2480369100000001E-2</c:v>
                </c:pt>
                <c:pt idx="9">
                  <c:v>1.2587479700000001E-2</c:v>
                </c:pt>
                <c:pt idx="10">
                  <c:v>1.2694590300000001E-2</c:v>
                </c:pt>
                <c:pt idx="11">
                  <c:v>1.2801700900000001E-2</c:v>
                </c:pt>
                <c:pt idx="12">
                  <c:v>1.2908811500000001E-2</c:v>
                </c:pt>
                <c:pt idx="13">
                  <c:v>1.3015922100000001E-2</c:v>
                </c:pt>
                <c:pt idx="14">
                  <c:v>1.31230327E-2</c:v>
                </c:pt>
                <c:pt idx="15">
                  <c:v>1.32301433E-2</c:v>
                </c:pt>
                <c:pt idx="16">
                  <c:v>1.33372539E-2</c:v>
                </c:pt>
                <c:pt idx="17">
                  <c:v>1.34443645E-2</c:v>
                </c:pt>
                <c:pt idx="18">
                  <c:v>1.35514751E-2</c:v>
                </c:pt>
                <c:pt idx="19">
                  <c:v>1.36585857E-2</c:v>
                </c:pt>
                <c:pt idx="20">
                  <c:v>1.3765696300000001E-2</c:v>
                </c:pt>
                <c:pt idx="21">
                  <c:v>1.38728069E-2</c:v>
                </c:pt>
                <c:pt idx="22">
                  <c:v>1.3979917500000001E-2</c:v>
                </c:pt>
                <c:pt idx="23">
                  <c:v>1.4087028099999999E-2</c:v>
                </c:pt>
                <c:pt idx="24">
                  <c:v>1.4194138700000001E-2</c:v>
                </c:pt>
                <c:pt idx="25">
                  <c:v>1.4301249300000001E-2</c:v>
                </c:pt>
                <c:pt idx="26">
                  <c:v>1.4408359900000001E-2</c:v>
                </c:pt>
                <c:pt idx="27">
                  <c:v>1.4515470500000001E-2</c:v>
                </c:pt>
                <c:pt idx="28">
                  <c:v>1.46225811E-2</c:v>
                </c:pt>
                <c:pt idx="29">
                  <c:v>1.47296917E-2</c:v>
                </c:pt>
                <c:pt idx="30">
                  <c:v>1.48368023E-2</c:v>
                </c:pt>
                <c:pt idx="31">
                  <c:v>1.49439129E-2</c:v>
                </c:pt>
                <c:pt idx="32">
                  <c:v>1.50510235E-2</c:v>
                </c:pt>
                <c:pt idx="33">
                  <c:v>1.51581341E-2</c:v>
                </c:pt>
                <c:pt idx="34">
                  <c:v>1.52652447E-2</c:v>
                </c:pt>
                <c:pt idx="35">
                  <c:v>1.5372355300000001E-2</c:v>
                </c:pt>
                <c:pt idx="36">
                  <c:v>1.5479465899999999E-2</c:v>
                </c:pt>
                <c:pt idx="37">
                  <c:v>1.5586576500000001E-2</c:v>
                </c:pt>
                <c:pt idx="38">
                  <c:v>1.5693687099999999E-2</c:v>
                </c:pt>
                <c:pt idx="39">
                  <c:v>1.5800797700000001E-2</c:v>
                </c:pt>
                <c:pt idx="40">
                  <c:v>1.5907908300000002E-2</c:v>
                </c:pt>
                <c:pt idx="41">
                  <c:v>1.6015018900000001E-2</c:v>
                </c:pt>
                <c:pt idx="42">
                  <c:v>1.6122129499999999E-2</c:v>
                </c:pt>
                <c:pt idx="43">
                  <c:v>1.62292401E-2</c:v>
                </c:pt>
                <c:pt idx="44">
                  <c:v>1.6336350700000002E-2</c:v>
                </c:pt>
                <c:pt idx="45">
                  <c:v>1.64434613E-2</c:v>
                </c:pt>
                <c:pt idx="46">
                  <c:v>1.6550571899999998E-2</c:v>
                </c:pt>
                <c:pt idx="47">
                  <c:v>1.66576825E-2</c:v>
                </c:pt>
                <c:pt idx="48">
                  <c:v>1.6764793100000001E-2</c:v>
                </c:pt>
                <c:pt idx="49">
                  <c:v>1.68719037E-2</c:v>
                </c:pt>
                <c:pt idx="50">
                  <c:v>1.6979014300000001E-2</c:v>
                </c:pt>
                <c:pt idx="51">
                  <c:v>1.7086124899999999E-2</c:v>
                </c:pt>
                <c:pt idx="52">
                  <c:v>1.7193235500000001E-2</c:v>
                </c:pt>
                <c:pt idx="53">
                  <c:v>1.7300346099999999E-2</c:v>
                </c:pt>
                <c:pt idx="54">
                  <c:v>1.7407456700000001E-2</c:v>
                </c:pt>
                <c:pt idx="55">
                  <c:v>1.7514567299999999E-2</c:v>
                </c:pt>
                <c:pt idx="56">
                  <c:v>1.76216779E-2</c:v>
                </c:pt>
                <c:pt idx="57">
                  <c:v>1.7728788500000002E-2</c:v>
                </c:pt>
                <c:pt idx="58">
                  <c:v>1.78358991E-2</c:v>
                </c:pt>
                <c:pt idx="59">
                  <c:v>1.7943009699999998E-2</c:v>
                </c:pt>
                <c:pt idx="60">
                  <c:v>1.80501203E-2</c:v>
                </c:pt>
                <c:pt idx="61">
                  <c:v>1.8157230900000002E-2</c:v>
                </c:pt>
                <c:pt idx="62">
                  <c:v>1.82643415E-2</c:v>
                </c:pt>
                <c:pt idx="63">
                  <c:v>1.8371452100000001E-2</c:v>
                </c:pt>
                <c:pt idx="64">
                  <c:v>1.8478562699999999E-2</c:v>
                </c:pt>
                <c:pt idx="65">
                  <c:v>1.8585673300000001E-2</c:v>
                </c:pt>
                <c:pt idx="66">
                  <c:v>1.8692783899999999E-2</c:v>
                </c:pt>
                <c:pt idx="67">
                  <c:v>1.8799894500000001E-2</c:v>
                </c:pt>
                <c:pt idx="68">
                  <c:v>1.8907005099999999E-2</c:v>
                </c:pt>
                <c:pt idx="69">
                  <c:v>1.9014115700000001E-2</c:v>
                </c:pt>
              </c:numCache>
            </c:numRef>
          </c:xVal>
          <c:yVal>
            <c:numRef>
              <c:f>'10PFASdKS vs deg N no corr 3.1.'!ydata6</c:f>
              <c:numCache>
                <c:formatCode>General</c:formatCode>
                <c:ptCount val="70"/>
                <c:pt idx="0">
                  <c:v>4.9791097767052789E-2</c:v>
                </c:pt>
                <c:pt idx="1">
                  <c:v>4.9296991084907475E-2</c:v>
                </c:pt>
                <c:pt idx="2">
                  <c:v>4.8812183139252757E-2</c:v>
                </c:pt>
                <c:pt idx="3">
                  <c:v>4.8337127662923064E-2</c:v>
                </c:pt>
                <c:pt idx="4">
                  <c:v>4.7872300161386688E-2</c:v>
                </c:pt>
                <c:pt idx="5">
                  <c:v>4.7418198361441295E-2</c:v>
                </c:pt>
                <c:pt idx="6">
                  <c:v>4.6975342538066581E-2</c:v>
                </c:pt>
                <c:pt idx="7">
                  <c:v>4.6544275691661294E-2</c:v>
                </c:pt>
                <c:pt idx="8">
                  <c:v>4.6125563544757248E-2</c:v>
                </c:pt>
                <c:pt idx="9">
                  <c:v>4.5719794324265636E-2</c:v>
                </c:pt>
                <c:pt idx="10">
                  <c:v>4.5327578292524054E-2</c:v>
                </c:pt>
                <c:pt idx="11">
                  <c:v>4.4949546988069439E-2</c:v>
                </c:pt>
                <c:pt idx="12">
                  <c:v>4.458635213539773E-2</c:v>
                </c:pt>
                <c:pt idx="13">
                  <c:v>4.423866418226173E-2</c:v>
                </c:pt>
                <c:pt idx="14">
                  <c:v>4.390717042361815E-2</c:v>
                </c:pt>
                <c:pt idx="15">
                  <c:v>4.3592572673504248E-2</c:v>
                </c:pt>
                <c:pt idx="16">
                  <c:v>4.329558445025708E-2</c:v>
                </c:pt>
                <c:pt idx="17">
                  <c:v>4.3016927646927085E-2</c:v>
                </c:pt>
                <c:pt idx="18">
                  <c:v>4.2757328667779926E-2</c:v>
                </c:pt>
                <c:pt idx="19">
                  <c:v>4.2517514023645474E-2</c:v>
                </c:pt>
                <c:pt idx="20">
                  <c:v>4.2298205393647897E-2</c:v>
                </c:pt>
                <c:pt idx="21">
                  <c:v>4.2100114178449076E-2</c:v>
                </c:pt>
                <c:pt idx="22">
                  <c:v>4.192393559024532E-2</c:v>
                </c:pt>
                <c:pt idx="23">
                  <c:v>4.1770342346798953E-2</c:v>
                </c:pt>
                <c:pt idx="24">
                  <c:v>4.1639978059895263E-2</c:v>
                </c:pt>
                <c:pt idx="25">
                  <c:v>4.1533450431645969E-2</c:v>
                </c:pt>
                <c:pt idx="26">
                  <c:v>4.1451324393611905E-2</c:v>
                </c:pt>
                <c:pt idx="27">
                  <c:v>4.1394115342219609E-2</c:v>
                </c:pt>
                <c:pt idx="28">
                  <c:v>4.1362282637763904E-2</c:v>
                </c:pt>
                <c:pt idx="29">
                  <c:v>4.1356223541873398E-2</c:v>
                </c:pt>
                <c:pt idx="30">
                  <c:v>4.1376267768373554E-2</c:v>
                </c:pt>
                <c:pt idx="31">
                  <c:v>4.1422672814142081E-2</c:v>
                </c:pt>
                <c:pt idx="32">
                  <c:v>4.149562021951253E-2</c:v>
                </c:pt>
                <c:pt idx="33">
                  <c:v>4.1595212882415002E-2</c:v>
                </c:pt>
                <c:pt idx="34">
                  <c:v>4.172147351781666E-2</c:v>
                </c:pt>
                <c:pt idx="35">
                  <c:v>4.1874344315861026E-2</c:v>
                </c:pt>
                <c:pt idx="36">
                  <c:v>4.205368781064215E-2</c:v>
                </c:pt>
                <c:pt idx="37">
                  <c:v>4.2259288929342075E-2</c:v>
                </c:pt>
                <c:pt idx="38">
                  <c:v>4.2490858151135125E-2</c:v>
                </c:pt>
                <c:pt idx="39">
                  <c:v>4.2748035669266909E-2</c:v>
                </c:pt>
                <c:pt idx="40">
                  <c:v>4.3030396420080289E-2</c:v>
                </c:pt>
                <c:pt idx="41">
                  <c:v>4.3337455820937017E-2</c:v>
                </c:pt>
                <c:pt idx="42">
                  <c:v>4.3668676045735239E-2</c:v>
                </c:pt>
                <c:pt idx="43">
                  <c:v>4.4023472662120228E-2</c:v>
                </c:pt>
                <c:pt idx="44">
                  <c:v>4.4401221457963255E-2</c:v>
                </c:pt>
                <c:pt idx="45">
                  <c:v>4.4801265295165552E-2</c:v>
                </c:pt>
                <c:pt idx="46">
                  <c:v>4.5222920844904445E-2</c:v>
                </c:pt>
                <c:pt idx="47">
                  <c:v>4.5665485078471707E-2</c:v>
                </c:pt>
                <c:pt idx="48">
                  <c:v>4.6128241410236095E-2</c:v>
                </c:pt>
                <c:pt idx="49">
                  <c:v>4.6610465412485584E-2</c:v>
                </c:pt>
                <c:pt idx="50">
                  <c:v>4.71114300446729E-2</c:v>
                </c:pt>
                <c:pt idx="51">
                  <c:v>4.7630410360874634E-2</c:v>
                </c:pt>
                <c:pt idx="52">
                  <c:v>4.816668767834259E-2</c:v>
                </c:pt>
                <c:pt idx="53">
                  <c:v>4.8719553206415689E-2</c:v>
                </c:pt>
                <c:pt idx="54">
                  <c:v>4.9288311148566771E-2</c:v>
                </c:pt>
                <c:pt idx="55">
                  <c:v>4.987228130097119E-2</c:v>
                </c:pt>
                <c:pt idx="56">
                  <c:v>5.0470801178859138E-2</c:v>
                </c:pt>
                <c:pt idx="57">
                  <c:v>5.1083227707305126E-2</c:v>
                </c:pt>
                <c:pt idx="58">
                  <c:v>5.170893851634159E-2</c:v>
                </c:pt>
                <c:pt idx="59">
                  <c:v>5.234733288170694E-2</c:v>
                </c:pt>
                <c:pt idx="60">
                  <c:v>5.2997832352504042E-2</c:v>
                </c:pt>
                <c:pt idx="61">
                  <c:v>5.3659881105882164E-2</c:v>
                </c:pt>
                <c:pt idx="62">
                  <c:v>5.4332946066864007E-2</c:v>
                </c:pt>
                <c:pt idx="63">
                  <c:v>5.5016516828875456E-2</c:v>
                </c:pt>
                <c:pt idx="64">
                  <c:v>5.5710105407618622E-2</c:v>
                </c:pt>
                <c:pt idx="65">
                  <c:v>5.6413245857832459E-2</c:v>
                </c:pt>
                <c:pt idx="66">
                  <c:v>5.712549377934649E-2</c:v>
                </c:pt>
                <c:pt idx="67">
                  <c:v>5.7846425735758267E-2</c:v>
                </c:pt>
                <c:pt idx="68">
                  <c:v>5.8575638606123762E-2</c:v>
                </c:pt>
                <c:pt idx="69">
                  <c:v>5.9312748887297734E-2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3-4B7D-92BA-99A254D7955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-0.03</c:v>
              </c:pt>
              <c:pt idx="1">
                <c:v>5.9999999999999991E-2</c:v>
              </c:pt>
            </c:numLit>
          </c:xVal>
          <c:yVal>
            <c:numLit>
              <c:formatCode>General</c:formatCode>
              <c:ptCount val="2"/>
              <c:pt idx="0">
                <c:v>-0.03</c:v>
              </c:pt>
              <c:pt idx="1">
                <c:v>5.9999999999999991E-2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0F3-4B7D-92BA-99A254D7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27520"/>
        <c:axId val="859731128"/>
      </c:scatterChart>
      <c:valAx>
        <c:axId val="859727520"/>
        <c:scaling>
          <c:orientation val="minMax"/>
          <c:max val="5.9999999999999991E-2"/>
          <c:min val="-0.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Pred(10PFAS/KS)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31128"/>
        <c:crosses val="autoZero"/>
        <c:crossBetween val="midCat"/>
      </c:valAx>
      <c:valAx>
        <c:axId val="859731128"/>
        <c:scaling>
          <c:orientation val="minMax"/>
          <c:max val="5.9999999999999991E-2"/>
          <c:min val="-0.0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27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10PFAS/KS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'10PFASdKS vs deg N no corr 3.1.'!$B$93:$B$187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4D9F-8095-76038964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9728504"/>
        <c:axId val="859731784"/>
      </c:barChart>
      <c:catAx>
        <c:axId val="85972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31784"/>
        <c:crosses val="autoZero"/>
        <c:auto val="1"/>
        <c:lblAlgn val="ctr"/>
        <c:lblOffset val="100"/>
        <c:noMultiLvlLbl val="0"/>
      </c:catAx>
      <c:valAx>
        <c:axId val="85973178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28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TOC%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0.16726053894680393</c:v>
                </c:pt>
              </c:numLit>
            </c:plus>
            <c:minus>
              <c:numLit>
                <c:formatCode>General</c:formatCode>
                <c:ptCount val="1"/>
                <c:pt idx="0">
                  <c:v>0.16726053894680393</c:v>
                </c:pt>
              </c:numLit>
            </c:minus>
          </c:errBars>
          <c:cat>
            <c:strRef>
              <c:f>'TOC mot KS 3.1.24'!$B$67</c:f>
              <c:strCache>
                <c:ptCount val="1"/>
                <c:pt idx="0">
                  <c:v>Clay+Silt%</c:v>
                </c:pt>
              </c:strCache>
            </c:strRef>
          </c:cat>
          <c:val>
            <c:numRef>
              <c:f>'TOC mot KS 3.1.24'!$C$67</c:f>
              <c:numCache>
                <c:formatCode>0.000</c:formatCode>
                <c:ptCount val="1"/>
                <c:pt idx="0">
                  <c:v>0.58328513662168946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4414-A099-E67E17F0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2152760"/>
        <c:axId val="572148168"/>
      </c:barChart>
      <c:catAx>
        <c:axId val="5721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48168"/>
        <c:crosses val="autoZero"/>
        <c:auto val="1"/>
        <c:lblAlgn val="ctr"/>
        <c:lblOffset val="100"/>
        <c:noMultiLvlLbl val="0"/>
      </c:catAx>
      <c:valAx>
        <c:axId val="57214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527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TOC% by Clay+Silt% (R²=0.340; </a:t>
            </a:r>
            <a:r>
              <a:rPr lang="nb-NO" i="1"/>
              <a:t>p</a:t>
            </a:r>
            <a:r>
              <a:rPr lang="nb-NO" i="0"/>
              <a:t>&lt;0.0001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D-4B11-8490-ECE09BF7E90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1.88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82D-4B11-8490-ECE09BF7E90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4.9600000000000009</c:v>
              </c:pt>
              <c:pt idx="1">
                <c:v>106.24</c:v>
              </c:pt>
            </c:numLit>
          </c:xVal>
          <c:yVal>
            <c:numLit>
              <c:formatCode>General</c:formatCode>
              <c:ptCount val="2"/>
              <c:pt idx="0">
                <c:v>-5.7545595906278307E-2</c:v>
              </c:pt>
              <c:pt idx="1">
                <c:v>2.1521943437341995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82D-4B11-8490-ECE09BF7E90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KS 3.1.24'!xdata1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'TOC mot KS 3.1.24'!ydata1</c:f>
              <c:numCache>
                <c:formatCode>General</c:formatCode>
                <c:ptCount val="70"/>
                <c:pt idx="0">
                  <c:v>-0.50002017383038444</c:v>
                </c:pt>
                <c:pt idx="1">
                  <c:v>-0.45949148656688454</c:v>
                </c:pt>
                <c:pt idx="2">
                  <c:v>-0.41899106436772127</c:v>
                </c:pt>
                <c:pt idx="3">
                  <c:v>-0.37852063042437634</c:v>
                </c:pt>
                <c:pt idx="4">
                  <c:v>-0.33808204402312614</c:v>
                </c:pt>
                <c:pt idx="5">
                  <c:v>-0.29767731346329929</c:v>
                </c:pt>
                <c:pt idx="6">
                  <c:v>-0.25730861036462038</c:v>
                </c:pt>
                <c:pt idx="7">
                  <c:v>-0.21697828552229156</c:v>
                </c:pt>
                <c:pt idx="8">
                  <c:v>-0.17668888648567679</c:v>
                </c:pt>
                <c:pt idx="9">
                  <c:v>-0.13644317705485307</c:v>
                </c:pt>
                <c:pt idx="10">
                  <c:v>-9.6244158908616095E-2</c:v>
                </c:pt>
                <c:pt idx="11">
                  <c:v>-5.6095095597395284E-2</c:v>
                </c:pt>
                <c:pt idx="12">
                  <c:v>-1.5999539154310183E-2</c:v>
                </c:pt>
                <c:pt idx="13">
                  <c:v>2.4038640403662492E-2</c:v>
                </c:pt>
                <c:pt idx="14">
                  <c:v>6.4015222396128058E-2</c:v>
                </c:pt>
                <c:pt idx="15">
                  <c:v>0.10392559932108869</c:v>
                </c:pt>
                <c:pt idx="16">
                  <c:v>0.14376473691309521</c:v>
                </c:pt>
                <c:pt idx="17">
                  <c:v>0.18352713011875466</c:v>
                </c:pt>
                <c:pt idx="18">
                  <c:v>0.22320675471263934</c:v>
                </c:pt>
                <c:pt idx="19">
                  <c:v>0.26279701432142055</c:v>
                </c:pt>
                <c:pt idx="20">
                  <c:v>0.30229068270047871</c:v>
                </c:pt>
                <c:pt idx="21">
                  <c:v>0.34167984122684569</c:v>
                </c:pt>
                <c:pt idx="22">
                  <c:v>0.38095581174973286</c:v>
                </c:pt>
                <c:pt idx="23">
                  <c:v>0.42010908519323525</c:v>
                </c:pt>
                <c:pt idx="24">
                  <c:v>0.45912924665698623</c:v>
                </c:pt>
                <c:pt idx="25">
                  <c:v>0.49800489823502969</c:v>
                </c:pt>
                <c:pt idx="26">
                  <c:v>0.53672358139902354</c:v>
                </c:pt>
                <c:pt idx="27">
                  <c:v>0.57527170159752294</c:v>
                </c:pt>
                <c:pt idx="28">
                  <c:v>0.61363445873301481</c:v>
                </c:pt>
                <c:pt idx="29">
                  <c:v>0.65179578840627062</c:v>
                </c:pt>
                <c:pt idx="30">
                  <c:v>0.68973832025535065</c:v>
                </c:pt>
                <c:pt idx="31">
                  <c:v>0.72744336131920673</c:v>
                </c:pt>
                <c:pt idx="32">
                  <c:v>0.7648909140213489</c:v>
                </c:pt>
                <c:pt idx="33">
                  <c:v>0.80205973991587765</c:v>
                </c:pt>
                <c:pt idx="34">
                  <c:v>0.83892748148325313</c:v>
                </c:pt>
                <c:pt idx="35">
                  <c:v>0.87547085460983509</c:v>
                </c:pt>
                <c:pt idx="36">
                  <c:v>0.91166592343356334</c:v>
                </c:pt>
                <c:pt idx="37">
                  <c:v>0.94748846643523676</c:v>
                </c:pt>
                <c:pt idx="38">
                  <c:v>0.9829144375013189</c:v>
                </c:pt>
                <c:pt idx="39">
                  <c:v>1.0179205179044273</c:v>
                </c:pt>
                <c:pt idx="40">
                  <c:v>1.0524847449072809</c:v>
                </c:pt>
                <c:pt idx="41">
                  <c:v>1.0865871908125786</c:v>
                </c:pt>
                <c:pt idx="42">
                  <c:v>1.1202106543362194</c:v>
                </c:pt>
                <c:pt idx="43">
                  <c:v>1.1533413164173489</c:v>
                </c:pt>
                <c:pt idx="44">
                  <c:v>1.1859693075072104</c:v>
                </c:pt>
                <c:pt idx="45">
                  <c:v>1.2180891351170318</c:v>
                </c:pt>
                <c:pt idx="46">
                  <c:v>1.2496999299186884</c:v>
                </c:pt>
                <c:pt idx="47">
                  <c:v>1.2808054852348461</c:v>
                </c:pt>
                <c:pt idx="48">
                  <c:v>1.3114140858039691</c:v>
                </c:pt>
                <c:pt idx="49">
                  <c:v>1.3415381435086544</c:v>
                </c:pt>
                <c:pt idx="50">
                  <c:v>1.3711936763505059</c:v>
                </c:pt>
                <c:pt idx="51">
                  <c:v>1.4003996792661042</c:v>
                </c:pt>
                <c:pt idx="52">
                  <c:v>1.4291774399753217</c:v>
                </c:pt>
                <c:pt idx="53">
                  <c:v>1.4575498503094948</c:v>
                </c:pt>
                <c:pt idx="54">
                  <c:v>1.4855407551573712</c:v>
                </c:pt>
                <c:pt idx="55">
                  <c:v>1.5131743697439375</c:v>
                </c:pt>
                <c:pt idx="56">
                  <c:v>1.5404747838261084</c:v>
                </c:pt>
                <c:pt idx="57">
                  <c:v>1.5674655604031598</c:v>
                </c:pt>
                <c:pt idx="58">
                  <c:v>1.5941694277959721</c:v>
                </c:pt>
                <c:pt idx="59">
                  <c:v>1.62060805783377</c:v>
                </c:pt>
                <c:pt idx="60">
                  <c:v>1.6468019192616958</c:v>
                </c:pt>
                <c:pt idx="61">
                  <c:v>1.6727701939079398</c:v>
                </c:pt>
                <c:pt idx="62">
                  <c:v>1.6985307430763563</c:v>
                </c:pt>
                <c:pt idx="63">
                  <c:v>1.7241001125313749</c:v>
                </c:pt>
                <c:pt idx="64">
                  <c:v>1.7494935658786221</c:v>
                </c:pt>
                <c:pt idx="65">
                  <c:v>1.7747251377923019</c:v>
                </c:pt>
                <c:pt idx="66">
                  <c:v>1.7998077001819928</c:v>
                </c:pt>
                <c:pt idx="67">
                  <c:v>1.824753035898351</c:v>
                </c:pt>
                <c:pt idx="68">
                  <c:v>1.849571915885571</c:v>
                </c:pt>
                <c:pt idx="69">
                  <c:v>1.8742741767786499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D-4B11-8490-ECE09BF7E90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KS 3.1.24'!xdata2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'TOC mot KS 3.1.24'!ydata2</c:f>
              <c:numCache>
                <c:formatCode>General</c:formatCode>
                <c:ptCount val="70"/>
                <c:pt idx="0">
                  <c:v>0.38492898201782794</c:v>
                </c:pt>
                <c:pt idx="1">
                  <c:v>0.40845072778928271</c:v>
                </c:pt>
                <c:pt idx="2">
                  <c:v>0.43200073862507415</c:v>
                </c:pt>
                <c:pt idx="3">
                  <c:v>0.45558073771668384</c:v>
                </c:pt>
                <c:pt idx="4">
                  <c:v>0.47919258435038825</c:v>
                </c:pt>
                <c:pt idx="5">
                  <c:v>0.50283828682551601</c:v>
                </c:pt>
                <c:pt idx="6">
                  <c:v>0.52652001676179194</c:v>
                </c:pt>
                <c:pt idx="7">
                  <c:v>0.55024012495441776</c:v>
                </c:pt>
                <c:pt idx="8">
                  <c:v>0.57400115895275761</c:v>
                </c:pt>
                <c:pt idx="9">
                  <c:v>0.5978058825568886</c:v>
                </c:pt>
                <c:pt idx="10">
                  <c:v>0.62165729744560627</c:v>
                </c:pt>
                <c:pt idx="11">
                  <c:v>0.64555866716934007</c:v>
                </c:pt>
                <c:pt idx="12">
                  <c:v>0.66951354376120986</c:v>
                </c:pt>
                <c:pt idx="13">
                  <c:v>0.69352579723819163</c:v>
                </c:pt>
                <c:pt idx="14">
                  <c:v>0.71759964828068057</c:v>
                </c:pt>
                <c:pt idx="15">
                  <c:v>0.74173970439067494</c:v>
                </c:pt>
                <c:pt idx="16">
                  <c:v>0.76595099983362291</c:v>
                </c:pt>
                <c:pt idx="17">
                  <c:v>0.7902390396629182</c:v>
                </c:pt>
                <c:pt idx="18">
                  <c:v>0.81460984810398829</c:v>
                </c:pt>
                <c:pt idx="19">
                  <c:v>0.83907002153016153</c:v>
                </c:pt>
                <c:pt idx="20">
                  <c:v>0.86362678618605804</c:v>
                </c:pt>
                <c:pt idx="21">
                  <c:v>0.88828806069464561</c:v>
                </c:pt>
                <c:pt idx="22">
                  <c:v>0.91306252320671311</c:v>
                </c:pt>
                <c:pt idx="23">
                  <c:v>0.93795968279816577</c:v>
                </c:pt>
                <c:pt idx="24">
                  <c:v>0.96298995436936918</c:v>
                </c:pt>
                <c:pt idx="25">
                  <c:v>0.9881647358262805</c:v>
                </c:pt>
                <c:pt idx="26">
                  <c:v>1.013496485697241</c:v>
                </c:pt>
                <c:pt idx="27">
                  <c:v>1.0389987985336966</c:v>
                </c:pt>
                <c:pt idx="28">
                  <c:v>1.0646864744331594</c:v>
                </c:pt>
                <c:pt idx="29">
                  <c:v>1.0905755777948585</c:v>
                </c:pt>
                <c:pt idx="30">
                  <c:v>1.1166834789807329</c:v>
                </c:pt>
                <c:pt idx="31">
                  <c:v>1.1430288709518313</c:v>
                </c:pt>
                <c:pt idx="32">
                  <c:v>1.1696317512846437</c:v>
                </c:pt>
                <c:pt idx="33">
                  <c:v>1.19651335842507</c:v>
                </c:pt>
                <c:pt idx="34">
                  <c:v>1.2236960498926492</c:v>
                </c:pt>
                <c:pt idx="35">
                  <c:v>1.2512031098010217</c:v>
                </c:pt>
                <c:pt idx="36">
                  <c:v>1.2790584740122484</c:v>
                </c:pt>
                <c:pt idx="37">
                  <c:v>1.3072863640455294</c:v>
                </c:pt>
                <c:pt idx="38">
                  <c:v>1.3359108260144024</c:v>
                </c:pt>
                <c:pt idx="39">
                  <c:v>1.3649551786462484</c:v>
                </c:pt>
                <c:pt idx="40">
                  <c:v>1.3944413846783492</c:v>
                </c:pt>
                <c:pt idx="41">
                  <c:v>1.4243893718080061</c:v>
                </c:pt>
                <c:pt idx="42">
                  <c:v>1.4548163413193202</c:v>
                </c:pt>
                <c:pt idx="43">
                  <c:v>1.4857361122731452</c:v>
                </c:pt>
                <c:pt idx="44">
                  <c:v>1.5171585542182382</c:v>
                </c:pt>
                <c:pt idx="45">
                  <c:v>1.5490891596433718</c:v>
                </c:pt>
                <c:pt idx="46">
                  <c:v>1.5815287978766697</c:v>
                </c:pt>
                <c:pt idx="47">
                  <c:v>1.6144736755954665</c:v>
                </c:pt>
                <c:pt idx="48">
                  <c:v>1.6479155080612984</c:v>
                </c:pt>
                <c:pt idx="49">
                  <c:v>1.6818418833915676</c:v>
                </c:pt>
                <c:pt idx="50">
                  <c:v>1.716236783584671</c:v>
                </c:pt>
                <c:pt idx="51">
                  <c:v>1.7510812137040268</c:v>
                </c:pt>
                <c:pt idx="52">
                  <c:v>1.7863538860297643</c:v>
                </c:pt>
                <c:pt idx="53">
                  <c:v>1.8220319087305461</c:v>
                </c:pt>
                <c:pt idx="54">
                  <c:v>1.8580914369176242</c:v>
                </c:pt>
                <c:pt idx="55">
                  <c:v>1.8945082553660129</c:v>
                </c:pt>
                <c:pt idx="56">
                  <c:v>1.931258274318796</c:v>
                </c:pt>
                <c:pt idx="57">
                  <c:v>1.9683179307766996</c:v>
                </c:pt>
                <c:pt idx="58">
                  <c:v>2.0056644964188419</c:v>
                </c:pt>
                <c:pt idx="59">
                  <c:v>2.0432762994159988</c:v>
                </c:pt>
                <c:pt idx="60">
                  <c:v>2.0811328710230277</c:v>
                </c:pt>
                <c:pt idx="61">
                  <c:v>2.1192150294117384</c:v>
                </c:pt>
                <c:pt idx="62">
                  <c:v>2.1575049132782764</c:v>
                </c:pt>
                <c:pt idx="63">
                  <c:v>2.1959859768582124</c:v>
                </c:pt>
                <c:pt idx="64">
                  <c:v>2.2346429565459194</c:v>
                </c:pt>
                <c:pt idx="65">
                  <c:v>2.273461817667195</c:v>
                </c:pt>
                <c:pt idx="66">
                  <c:v>2.3124296883124584</c:v>
                </c:pt>
                <c:pt idx="67">
                  <c:v>2.3515347856310544</c:v>
                </c:pt>
                <c:pt idx="68">
                  <c:v>2.3907663386787892</c:v>
                </c:pt>
                <c:pt idx="69">
                  <c:v>2.4301145108206645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2D-4B11-8490-ECE09BF7E90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3.1.24'!xdata3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'TOC mot KS 3.1.24'!ydata3</c:f>
              <c:numCache>
                <c:formatCode>General</c:formatCode>
                <c:ptCount val="100"/>
                <c:pt idx="0">
                  <c:v>-1.7299888785275703</c:v>
                </c:pt>
                <c:pt idx="1">
                  <c:v>-1.7061092847412334</c:v>
                </c:pt>
                <c:pt idx="2">
                  <c:v>-1.6822527760698511</c:v>
                </c:pt>
                <c:pt idx="3">
                  <c:v>-1.6584194162903971</c:v>
                </c:pt>
                <c:pt idx="4">
                  <c:v>-1.6346092684484537</c:v>
                </c:pt>
                <c:pt idx="5">
                  <c:v>-1.610822394846114</c:v>
                </c:pt>
                <c:pt idx="6">
                  <c:v>-1.5870588570299451</c:v>
                </c:pt>
                <c:pt idx="7">
                  <c:v>-1.5633187157790269</c:v>
                </c:pt>
                <c:pt idx="8">
                  <c:v>-1.5396020310930643</c:v>
                </c:pt>
                <c:pt idx="9">
                  <c:v>-1.5159088621805845</c:v>
                </c:pt>
                <c:pt idx="10">
                  <c:v>-1.4922392674472158</c:v>
                </c:pt>
                <c:pt idx="11">
                  <c:v>-1.4685933044840627</c:v>
                </c:pt>
                <c:pt idx="12">
                  <c:v>-1.4449710300561724</c:v>
                </c:pt>
                <c:pt idx="13">
                  <c:v>-1.4213725000911082</c:v>
                </c:pt>
                <c:pt idx="14">
                  <c:v>-1.3977977696676231</c:v>
                </c:pt>
                <c:pt idx="15">
                  <c:v>-1.3742468930044494</c:v>
                </c:pt>
                <c:pt idx="16">
                  <c:v>-1.3507199234492044</c:v>
                </c:pt>
                <c:pt idx="17">
                  <c:v>-1.3272169134674132</c:v>
                </c:pt>
                <c:pt idx="18">
                  <c:v>-1.3037379146316623</c:v>
                </c:pt>
                <c:pt idx="19">
                  <c:v>-1.2802829776108835</c:v>
                </c:pt>
                <c:pt idx="20">
                  <c:v>-1.2568521521597709</c:v>
                </c:pt>
                <c:pt idx="21">
                  <c:v>-1.2334454871083447</c:v>
                </c:pt>
                <c:pt idx="22">
                  <c:v>-1.2100630303516549</c:v>
                </c:pt>
                <c:pt idx="23">
                  <c:v>-1.186704828839638</c:v>
                </c:pt>
                <c:pt idx="24">
                  <c:v>-1.163370928567133</c:v>
                </c:pt>
                <c:pt idx="25">
                  <c:v>-1.1400613745640507</c:v>
                </c:pt>
                <c:pt idx="26">
                  <c:v>-1.116776210885714</c:v>
                </c:pt>
                <c:pt idx="27">
                  <c:v>-1.0935154806033638</c:v>
                </c:pt>
                <c:pt idx="28">
                  <c:v>-1.0702792257948435</c:v>
                </c:pt>
                <c:pt idx="29">
                  <c:v>-1.047067487535456</c:v>
                </c:pt>
                <c:pt idx="30">
                  <c:v>-1.0238803058890118</c:v>
                </c:pt>
                <c:pt idx="31">
                  <c:v>-1.0007177198990576</c:v>
                </c:pt>
                <c:pt idx="32">
                  <c:v>-0.97757976758030296</c:v>
                </c:pt>
                <c:pt idx="33">
                  <c:v>-0.95446648591023753</c:v>
                </c:pt>
                <c:pt idx="34">
                  <c:v>-0.93137791082095456</c:v>
                </c:pt>
                <c:pt idx="35">
                  <c:v>-0.90831407719117485</c:v>
                </c:pt>
                <c:pt idx="36">
                  <c:v>-0.88527501883848192</c:v>
                </c:pt>
                <c:pt idx="37">
                  <c:v>-0.86226076851176814</c:v>
                </c:pt>
                <c:pt idx="38">
                  <c:v>-0.83927135788389873</c:v>
                </c:pt>
                <c:pt idx="39">
                  <c:v>-0.81630681754459555</c:v>
                </c:pt>
                <c:pt idx="40">
                  <c:v>-0.79336717699354498</c:v>
                </c:pt>
                <c:pt idx="41">
                  <c:v>-0.77045246463373218</c:v>
                </c:pt>
                <c:pt idx="42">
                  <c:v>-0.7475627077650101</c:v>
                </c:pt>
                <c:pt idx="43">
                  <c:v>-0.72469793257789672</c:v>
                </c:pt>
                <c:pt idx="44">
                  <c:v>-0.70185816414761615</c:v>
                </c:pt>
                <c:pt idx="45">
                  <c:v>-0.6790434264283759</c:v>
                </c:pt>
                <c:pt idx="46">
                  <c:v>-0.65625374224789146</c:v>
                </c:pt>
                <c:pt idx="47">
                  <c:v>-0.63348913330215473</c:v>
                </c:pt>
                <c:pt idx="48">
                  <c:v>-0.61074962015045275</c:v>
                </c:pt>
                <c:pt idx="49">
                  <c:v>-0.58803522221063909</c:v>
                </c:pt>
                <c:pt idx="50">
                  <c:v>-0.56534595775465957</c:v>
                </c:pt>
                <c:pt idx="51">
                  <c:v>-0.54268184390433527</c:v>
                </c:pt>
                <c:pt idx="52">
                  <c:v>-0.52004289662740355</c:v>
                </c:pt>
                <c:pt idx="53">
                  <c:v>-0.49742913073382233</c:v>
                </c:pt>
                <c:pt idx="54">
                  <c:v>-0.47484055987233531</c:v>
                </c:pt>
                <c:pt idx="55">
                  <c:v>-0.45227719652730469</c:v>
                </c:pt>
                <c:pt idx="56">
                  <c:v>-0.42973905201581064</c:v>
                </c:pt>
                <c:pt idx="57">
                  <c:v>-0.40722613648501649</c:v>
                </c:pt>
                <c:pt idx="58">
                  <c:v>-0.38473845890980951</c:v>
                </c:pt>
                <c:pt idx="59">
                  <c:v>-0.36227602709070483</c:v>
                </c:pt>
                <c:pt idx="60">
                  <c:v>-0.33983884765202865</c:v>
                </c:pt>
                <c:pt idx="61">
                  <c:v>-0.31742692604037304</c:v>
                </c:pt>
                <c:pt idx="62">
                  <c:v>-0.29504026652332338</c:v>
                </c:pt>
                <c:pt idx="63">
                  <c:v>-0.27267887218846032</c:v>
                </c:pt>
                <c:pt idx="64">
                  <c:v>-0.25034274494263942</c:v>
                </c:pt>
                <c:pt idx="65">
                  <c:v>-0.22803188551154618</c:v>
                </c:pt>
                <c:pt idx="66">
                  <c:v>-0.20574629343952511</c:v>
                </c:pt>
                <c:pt idx="67">
                  <c:v>-0.18348596708968734</c:v>
                </c:pt>
                <c:pt idx="68">
                  <c:v>-0.16125090364429062</c:v>
                </c:pt>
                <c:pt idx="69">
                  <c:v>-0.1390410991054023</c:v>
                </c:pt>
                <c:pt idx="70">
                  <c:v>-0.11685654829582903</c:v>
                </c:pt>
                <c:pt idx="71">
                  <c:v>-9.4697244860328933E-2</c:v>
                </c:pt>
                <c:pt idx="72">
                  <c:v>-7.2563181267091714E-2</c:v>
                </c:pt>
                <c:pt idx="73">
                  <c:v>-5.0454348809499061E-2</c:v>
                </c:pt>
                <c:pt idx="74">
                  <c:v>-2.8370737608150343E-2</c:v>
                </c:pt>
                <c:pt idx="75">
                  <c:v>-6.3123366131669911E-3</c:v>
                </c:pt>
                <c:pt idx="76">
                  <c:v>1.5720866393237998E-2</c:v>
                </c:pt>
                <c:pt idx="77">
                  <c:v>3.7728884793920558E-2</c:v>
                </c:pt>
                <c:pt idx="78">
                  <c:v>5.971173313369782E-2</c:v>
                </c:pt>
                <c:pt idx="79">
                  <c:v>8.166942711597458E-2</c:v>
                </c:pt>
                <c:pt idx="80">
                  <c:v>0.10360198359910666</c:v>
                </c:pt>
                <c:pt idx="81">
                  <c:v>0.12550942059250358</c:v>
                </c:pt>
                <c:pt idx="82">
                  <c:v>0.14739175725246945</c:v>
                </c:pt>
                <c:pt idx="83">
                  <c:v>0.16924901387778601</c:v>
                </c:pt>
                <c:pt idx="84">
                  <c:v>0.19108121190504379</c:v>
                </c:pt>
                <c:pt idx="85">
                  <c:v>0.21288837390371729</c:v>
                </c:pt>
                <c:pt idx="86">
                  <c:v>0.23467052357099116</c:v>
                </c:pt>
                <c:pt idx="87">
                  <c:v>0.25642768572633945</c:v>
                </c:pt>
                <c:pt idx="88">
                  <c:v>0.27815988630586008</c:v>
                </c:pt>
                <c:pt idx="89">
                  <c:v>0.29986715235636807</c:v>
                </c:pt>
                <c:pt idx="90">
                  <c:v>0.3215495120292502</c:v>
                </c:pt>
                <c:pt idx="91">
                  <c:v>0.34320699457408566</c:v>
                </c:pt>
                <c:pt idx="92">
                  <c:v>0.36483963033203004</c:v>
                </c:pt>
                <c:pt idx="93">
                  <c:v>0.38644745072898101</c:v>
                </c:pt>
                <c:pt idx="94">
                  <c:v>0.40803048826850818</c:v>
                </c:pt>
                <c:pt idx="95">
                  <c:v>0.4295887765245674</c:v>
                </c:pt>
                <c:pt idx="96">
                  <c:v>0.45112235013399915</c:v>
                </c:pt>
                <c:pt idx="97">
                  <c:v>0.47263124478880902</c:v>
                </c:pt>
                <c:pt idx="98">
                  <c:v>0.49411549722824044</c:v>
                </c:pt>
                <c:pt idx="99">
                  <c:v>0.51557514523064318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2D-4B11-8490-ECE09BF7E90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3.1.24'!xdata4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'TOC mot KS 3.1.24'!ydata4</c:f>
              <c:numCache>
                <c:formatCode>General</c:formatCode>
                <c:ptCount val="100"/>
                <c:pt idx="0">
                  <c:v>1.6148976867150138</c:v>
                </c:pt>
                <c:pt idx="1">
                  <c:v>1.6356593038291827</c:v>
                </c:pt>
                <c:pt idx="2">
                  <c:v>1.6564440060583059</c:v>
                </c:pt>
                <c:pt idx="3">
                  <c:v>1.6772518571793573</c:v>
                </c:pt>
                <c:pt idx="4">
                  <c:v>1.6980829202379197</c:v>
                </c:pt>
                <c:pt idx="5">
                  <c:v>1.7189372575360855</c:v>
                </c:pt>
                <c:pt idx="6">
                  <c:v>1.7398149306204225</c:v>
                </c:pt>
                <c:pt idx="7">
                  <c:v>1.7607160002700097</c:v>
                </c:pt>
                <c:pt idx="8">
                  <c:v>1.7816405264845525</c:v>
                </c:pt>
                <c:pt idx="9">
                  <c:v>1.8025885684725786</c:v>
                </c:pt>
                <c:pt idx="10">
                  <c:v>1.8235601846397154</c:v>
                </c:pt>
                <c:pt idx="11">
                  <c:v>1.8445554325770677</c:v>
                </c:pt>
                <c:pt idx="12">
                  <c:v>1.8655743690496833</c:v>
                </c:pt>
                <c:pt idx="13">
                  <c:v>1.8866170499851245</c:v>
                </c:pt>
                <c:pt idx="14">
                  <c:v>1.9076835304621449</c:v>
                </c:pt>
                <c:pt idx="15">
                  <c:v>1.928773864699477</c:v>
                </c:pt>
                <c:pt idx="16">
                  <c:v>1.9498881060447379</c:v>
                </c:pt>
                <c:pt idx="17">
                  <c:v>1.9710263069634517</c:v>
                </c:pt>
                <c:pt idx="18">
                  <c:v>1.9921885190282067</c:v>
                </c:pt>
                <c:pt idx="19">
                  <c:v>2.0133747929079333</c:v>
                </c:pt>
                <c:pt idx="20">
                  <c:v>2.0345851783573266</c:v>
                </c:pt>
                <c:pt idx="21">
                  <c:v>2.0558197242064056</c:v>
                </c:pt>
                <c:pt idx="22">
                  <c:v>2.0770784783502214</c:v>
                </c:pt>
                <c:pt idx="23">
                  <c:v>2.0983614877387105</c:v>
                </c:pt>
                <c:pt idx="24">
                  <c:v>2.1196687983667113</c:v>
                </c:pt>
                <c:pt idx="25">
                  <c:v>2.1410004552641344</c:v>
                </c:pt>
                <c:pt idx="26">
                  <c:v>2.1623565024863032</c:v>
                </c:pt>
                <c:pt idx="27">
                  <c:v>2.1837369831044589</c:v>
                </c:pt>
                <c:pt idx="28">
                  <c:v>2.2051419391964435</c:v>
                </c:pt>
                <c:pt idx="29">
                  <c:v>2.2265714118375621</c:v>
                </c:pt>
                <c:pt idx="30">
                  <c:v>2.2480254410916229</c:v>
                </c:pt>
                <c:pt idx="31">
                  <c:v>2.2695040660021748</c:v>
                </c:pt>
                <c:pt idx="32">
                  <c:v>2.291007324583926</c:v>
                </c:pt>
                <c:pt idx="33">
                  <c:v>2.312535253814366</c:v>
                </c:pt>
                <c:pt idx="34">
                  <c:v>2.3340878896255886</c:v>
                </c:pt>
                <c:pt idx="35">
                  <c:v>2.3556652668963149</c:v>
                </c:pt>
                <c:pt idx="36">
                  <c:v>2.3772674194441272</c:v>
                </c:pt>
                <c:pt idx="37">
                  <c:v>2.3988943800179192</c:v>
                </c:pt>
                <c:pt idx="38">
                  <c:v>2.4205461802905552</c:v>
                </c:pt>
                <c:pt idx="39">
                  <c:v>2.4422228508517576</c:v>
                </c:pt>
                <c:pt idx="40">
                  <c:v>2.4639244212012126</c:v>
                </c:pt>
                <c:pt idx="41">
                  <c:v>2.4856509197419059</c:v>
                </c:pt>
                <c:pt idx="42">
                  <c:v>2.5074023737736892</c:v>
                </c:pt>
                <c:pt idx="43">
                  <c:v>2.5291788094870813</c:v>
                </c:pt>
                <c:pt idx="44">
                  <c:v>2.5509802519573062</c:v>
                </c:pt>
                <c:pt idx="45">
                  <c:v>2.5728067251385718</c:v>
                </c:pt>
                <c:pt idx="46">
                  <c:v>2.594658251858593</c:v>
                </c:pt>
                <c:pt idx="47">
                  <c:v>2.6165348538133619</c:v>
                </c:pt>
                <c:pt idx="48">
                  <c:v>2.6384365515621653</c:v>
                </c:pt>
                <c:pt idx="49">
                  <c:v>2.6603633645228575</c:v>
                </c:pt>
                <c:pt idx="50">
                  <c:v>2.6823153109673834</c:v>
                </c:pt>
                <c:pt idx="51">
                  <c:v>2.7042924080175652</c:v>
                </c:pt>
                <c:pt idx="52">
                  <c:v>2.7262946716411389</c:v>
                </c:pt>
                <c:pt idx="53">
                  <c:v>2.7483221166480631</c:v>
                </c:pt>
                <c:pt idx="54">
                  <c:v>2.7703747566870813</c:v>
                </c:pt>
                <c:pt idx="55">
                  <c:v>2.7924526042425568</c:v>
                </c:pt>
                <c:pt idx="56">
                  <c:v>2.8145556706315684</c:v>
                </c:pt>
                <c:pt idx="57">
                  <c:v>2.8366839660012797</c:v>
                </c:pt>
                <c:pt idx="58">
                  <c:v>2.8588374993265786</c:v>
                </c:pt>
                <c:pt idx="59">
                  <c:v>2.8810162784079791</c:v>
                </c:pt>
                <c:pt idx="60">
                  <c:v>2.9032203098698082</c:v>
                </c:pt>
                <c:pt idx="61">
                  <c:v>2.9254495991586587</c:v>
                </c:pt>
                <c:pt idx="62">
                  <c:v>2.9477041505421147</c:v>
                </c:pt>
                <c:pt idx="63">
                  <c:v>2.9699839671077566</c:v>
                </c:pt>
                <c:pt idx="64">
                  <c:v>2.9922890507624418</c:v>
                </c:pt>
                <c:pt idx="65">
                  <c:v>3.0146194022318538</c:v>
                </c:pt>
                <c:pt idx="66">
                  <c:v>3.0369750210603383</c:v>
                </c:pt>
                <c:pt idx="67">
                  <c:v>3.0593559056110058</c:v>
                </c:pt>
                <c:pt idx="68">
                  <c:v>3.0817620530661154</c:v>
                </c:pt>
                <c:pt idx="69">
                  <c:v>3.1041934594277323</c:v>
                </c:pt>
                <c:pt idx="70">
                  <c:v>3.1266501195186649</c:v>
                </c:pt>
                <c:pt idx="71">
                  <c:v>3.1491320269836707</c:v>
                </c:pt>
                <c:pt idx="72">
                  <c:v>3.1716391742909389</c:v>
                </c:pt>
                <c:pt idx="73">
                  <c:v>3.1941715527338514</c:v>
                </c:pt>
                <c:pt idx="74">
                  <c:v>3.2167291524330084</c:v>
                </c:pt>
                <c:pt idx="75">
                  <c:v>3.2393119623385309</c:v>
                </c:pt>
                <c:pt idx="76">
                  <c:v>3.2619199702326314</c:v>
                </c:pt>
                <c:pt idx="77">
                  <c:v>3.284553162732454</c:v>
                </c:pt>
                <c:pt idx="78">
                  <c:v>3.3072115252931824</c:v>
                </c:pt>
                <c:pt idx="79">
                  <c:v>3.3298950422114117</c:v>
                </c:pt>
                <c:pt idx="80">
                  <c:v>3.3526036966287851</c:v>
                </c:pt>
                <c:pt idx="81">
                  <c:v>3.3753374705358943</c:v>
                </c:pt>
                <c:pt idx="82">
                  <c:v>3.3980963447764339</c:v>
                </c:pt>
                <c:pt idx="83">
                  <c:v>3.4208802990516229</c:v>
                </c:pt>
                <c:pt idx="84">
                  <c:v>3.4436893119248704</c:v>
                </c:pt>
                <c:pt idx="85">
                  <c:v>3.4665233608267028</c:v>
                </c:pt>
                <c:pt idx="86">
                  <c:v>3.4893824220599345</c:v>
                </c:pt>
                <c:pt idx="87">
                  <c:v>3.5122664708050912</c:v>
                </c:pt>
                <c:pt idx="88">
                  <c:v>3.5351754811260765</c:v>
                </c:pt>
                <c:pt idx="89">
                  <c:v>3.5581094259760739</c:v>
                </c:pt>
                <c:pt idx="90">
                  <c:v>3.581068277203697</c:v>
                </c:pt>
                <c:pt idx="91">
                  <c:v>3.6040520055593679</c:v>
                </c:pt>
                <c:pt idx="92">
                  <c:v>3.6270605807019289</c:v>
                </c:pt>
                <c:pt idx="93">
                  <c:v>3.6500939712054841</c:v>
                </c:pt>
                <c:pt idx="94">
                  <c:v>3.6731521445664619</c:v>
                </c:pt>
                <c:pt idx="95">
                  <c:v>3.6962350672109086</c:v>
                </c:pt>
                <c:pt idx="96">
                  <c:v>3.7193427045019822</c:v>
                </c:pt>
                <c:pt idx="97">
                  <c:v>3.7424750207476776</c:v>
                </c:pt>
                <c:pt idx="98">
                  <c:v>3.7656319792087514</c:v>
                </c:pt>
                <c:pt idx="99">
                  <c:v>3.7888135421068543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2D-4B11-8490-ECE09BF7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49808"/>
        <c:axId val="572153088"/>
      </c:scatterChart>
      <c:valAx>
        <c:axId val="5721498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53088"/>
        <c:crosses val="autoZero"/>
        <c:crossBetween val="midCat"/>
      </c:valAx>
      <c:valAx>
        <c:axId val="57215308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49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Clay+Silt%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7-492A-A0C8-86C2E3C7AA6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D87-492A-A0C8-86C2E3C7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83920"/>
        <c:axId val="572178016"/>
      </c:scatterChart>
      <c:valAx>
        <c:axId val="572183920"/>
        <c:scaling>
          <c:orientation val="minMax"/>
          <c:max val="1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78016"/>
        <c:crosses val="autoZero"/>
        <c:crossBetween val="midCat"/>
      </c:valAx>
      <c:valAx>
        <c:axId val="57217801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83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TOC%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9-49A2-9B8D-19B32933D4B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C89-49A2-9B8D-19B32933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1120"/>
        <c:axId val="572151776"/>
      </c:scatterChart>
      <c:valAx>
        <c:axId val="57215112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51776"/>
        <c:crosses val="autoZero"/>
        <c:crossBetween val="midCat"/>
      </c:valAx>
      <c:valAx>
        <c:axId val="57215177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511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Pred(TOC%)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3.1.24'!$F$93:$F$187</c:f>
              <c:numCache>
                <c:formatCode>0.000</c:formatCode>
                <c:ptCount val="95"/>
                <c:pt idx="0">
                  <c:v>1.7891407043619885</c:v>
                </c:pt>
                <c:pt idx="1">
                  <c:v>1.9025949666658046</c:v>
                </c:pt>
                <c:pt idx="2">
                  <c:v>1.3276873105685831</c:v>
                </c:pt>
                <c:pt idx="3">
                  <c:v>1.9418675959248179</c:v>
                </c:pt>
                <c:pt idx="4">
                  <c:v>1.7935043298352125</c:v>
                </c:pt>
                <c:pt idx="5">
                  <c:v>1.9680493487641597</c:v>
                </c:pt>
                <c:pt idx="6">
                  <c:v>1.88339501458362</c:v>
                </c:pt>
                <c:pt idx="7">
                  <c:v>1.9636857232909362</c:v>
                </c:pt>
                <c:pt idx="8">
                  <c:v>1.9287767195051468</c:v>
                </c:pt>
                <c:pt idx="9">
                  <c:v>1.9135040303488637</c:v>
                </c:pt>
                <c:pt idx="10">
                  <c:v>1.9353221577149824</c:v>
                </c:pt>
                <c:pt idx="11">
                  <c:v>1.9375039704515944</c:v>
                </c:pt>
                <c:pt idx="12">
                  <c:v>1.9113222176122522</c:v>
                </c:pt>
                <c:pt idx="13">
                  <c:v>1.9353221577149824</c:v>
                </c:pt>
                <c:pt idx="14">
                  <c:v>1.6625955656385014</c:v>
                </c:pt>
                <c:pt idx="15">
                  <c:v>1.9418675959248175</c:v>
                </c:pt>
                <c:pt idx="16">
                  <c:v>0.2204173467380709</c:v>
                </c:pt>
                <c:pt idx="17">
                  <c:v>1.9636857232909362</c:v>
                </c:pt>
                <c:pt idx="18">
                  <c:v>0.47568943692165688</c:v>
                </c:pt>
                <c:pt idx="19">
                  <c:v>0.88805204414129579</c:v>
                </c:pt>
                <c:pt idx="20">
                  <c:v>0.30550804346593297</c:v>
                </c:pt>
                <c:pt idx="21">
                  <c:v>0.59787095017192038</c:v>
                </c:pt>
                <c:pt idx="22">
                  <c:v>0.72659790163201932</c:v>
                </c:pt>
                <c:pt idx="23">
                  <c:v>0.96659730265932242</c:v>
                </c:pt>
                <c:pt idx="24">
                  <c:v>0.39059874019379492</c:v>
                </c:pt>
                <c:pt idx="25">
                  <c:v>0.60223457564514415</c:v>
                </c:pt>
                <c:pt idx="26">
                  <c:v>0.87932479319484846</c:v>
                </c:pt>
                <c:pt idx="27">
                  <c:v>1.1345968833784346</c:v>
                </c:pt>
                <c:pt idx="28">
                  <c:v>1.0800515649631384</c:v>
                </c:pt>
                <c:pt idx="29">
                  <c:v>1.3222327787270534</c:v>
                </c:pt>
                <c:pt idx="30">
                  <c:v>1.6036866217499814</c:v>
                </c:pt>
                <c:pt idx="31">
                  <c:v>1.6756864420581727</c:v>
                </c:pt>
                <c:pt idx="32">
                  <c:v>1.7258681350002452</c:v>
                </c:pt>
                <c:pt idx="33">
                  <c:v>1.4248848861719041</c:v>
                </c:pt>
                <c:pt idx="34">
                  <c:v>1.5285689910411724</c:v>
                </c:pt>
                <c:pt idx="35">
                  <c:v>1.7695043897324816</c:v>
                </c:pt>
                <c:pt idx="36">
                  <c:v>1.6970682068769685</c:v>
                </c:pt>
                <c:pt idx="37">
                  <c:v>1.9222312812953113</c:v>
                </c:pt>
                <c:pt idx="38">
                  <c:v>1.738959011419916</c:v>
                </c:pt>
                <c:pt idx="39">
                  <c:v>1.4531415429237642</c:v>
                </c:pt>
                <c:pt idx="40">
                  <c:v>1.6320501873259357</c:v>
                </c:pt>
                <c:pt idx="41">
                  <c:v>1.8218678954111662</c:v>
                </c:pt>
                <c:pt idx="42">
                  <c:v>1.7913225170986002</c:v>
                </c:pt>
                <c:pt idx="43">
                  <c:v>1.4749596702898826</c:v>
                </c:pt>
                <c:pt idx="44">
                  <c:v>1.7018681948975145</c:v>
                </c:pt>
                <c:pt idx="45">
                  <c:v>0.39059874019379492</c:v>
                </c:pt>
                <c:pt idx="46">
                  <c:v>0.1265993990637615</c:v>
                </c:pt>
                <c:pt idx="47">
                  <c:v>0.32078073262221585</c:v>
                </c:pt>
                <c:pt idx="48">
                  <c:v>0.3665988000910646</c:v>
                </c:pt>
                <c:pt idx="49">
                  <c:v>0.48659850060471621</c:v>
                </c:pt>
                <c:pt idx="50">
                  <c:v>0.22259915947468278</c:v>
                </c:pt>
                <c:pt idx="51">
                  <c:v>0.13314483727359705</c:v>
                </c:pt>
                <c:pt idx="52">
                  <c:v>0.18550834295228141</c:v>
                </c:pt>
                <c:pt idx="53">
                  <c:v>0.72659790163201932</c:v>
                </c:pt>
                <c:pt idx="54">
                  <c:v>0.47132581144843322</c:v>
                </c:pt>
                <c:pt idx="55">
                  <c:v>0.70259796152928888</c:v>
                </c:pt>
                <c:pt idx="56">
                  <c:v>0.69823433605606533</c:v>
                </c:pt>
                <c:pt idx="57">
                  <c:v>1.5709594307008037</c:v>
                </c:pt>
                <c:pt idx="58">
                  <c:v>1.9571402850811006</c:v>
                </c:pt>
                <c:pt idx="59">
                  <c:v>1.2305966437893558</c:v>
                </c:pt>
                <c:pt idx="60">
                  <c:v>0.53896200628340041</c:v>
                </c:pt>
                <c:pt idx="61">
                  <c:v>1.1193241942221517</c:v>
                </c:pt>
                <c:pt idx="62">
                  <c:v>1.8742314010898504</c:v>
                </c:pt>
                <c:pt idx="63">
                  <c:v>1.8895040902461335</c:v>
                </c:pt>
                <c:pt idx="64">
                  <c:v>1.8742314010898504</c:v>
                </c:pt>
                <c:pt idx="65">
                  <c:v>1.9462312213980415</c:v>
                </c:pt>
                <c:pt idx="66">
                  <c:v>1.0451425611773488</c:v>
                </c:pt>
                <c:pt idx="67">
                  <c:v>1.2131421418964612</c:v>
                </c:pt>
                <c:pt idx="68">
                  <c:v>1.3811417226155733</c:v>
                </c:pt>
                <c:pt idx="69">
                  <c:v>1.5753230561740275</c:v>
                </c:pt>
                <c:pt idx="70">
                  <c:v>1.7345953859466923</c:v>
                </c:pt>
                <c:pt idx="71">
                  <c:v>1.1651422616910005</c:v>
                </c:pt>
                <c:pt idx="72">
                  <c:v>0.62645269702153561</c:v>
                </c:pt>
                <c:pt idx="73">
                  <c:v>1.7529226129342319</c:v>
                </c:pt>
                <c:pt idx="74">
                  <c:v>1.6156865918013465</c:v>
                </c:pt>
                <c:pt idx="75">
                  <c:v>1.7551044256708437</c:v>
                </c:pt>
                <c:pt idx="76">
                  <c:v>1.4199779893272644</c:v>
                </c:pt>
                <c:pt idx="77">
                  <c:v>1.7969952302137915</c:v>
                </c:pt>
                <c:pt idx="78">
                  <c:v>1.8707405007112714</c:v>
                </c:pt>
                <c:pt idx="79">
                  <c:v>1.8982313411925806</c:v>
                </c:pt>
                <c:pt idx="80">
                  <c:v>1.7607771387860345</c:v>
                </c:pt>
                <c:pt idx="81">
                  <c:v>1.7302317604734687</c:v>
                </c:pt>
                <c:pt idx="82">
                  <c:v>1.6800500675313961</c:v>
                </c:pt>
                <c:pt idx="83">
                  <c:v>1.5884139325936988</c:v>
                </c:pt>
                <c:pt idx="84">
                  <c:v>1.3680508461959022</c:v>
                </c:pt>
                <c:pt idx="85">
                  <c:v>1.9113222176122522</c:v>
                </c:pt>
                <c:pt idx="86">
                  <c:v>1.5753230561740275</c:v>
                </c:pt>
                <c:pt idx="87">
                  <c:v>0.92296104792708555</c:v>
                </c:pt>
                <c:pt idx="88">
                  <c:v>0.78550684552053918</c:v>
                </c:pt>
                <c:pt idx="89">
                  <c:v>1.9484130341346535</c:v>
                </c:pt>
                <c:pt idx="90">
                  <c:v>1.9505948468712651</c:v>
                </c:pt>
                <c:pt idx="91">
                  <c:v>1.7585953260494227</c:v>
                </c:pt>
                <c:pt idx="92">
                  <c:v>1.671322816584949</c:v>
                </c:pt>
                <c:pt idx="93">
                  <c:v>1.9593220978177126</c:v>
                </c:pt>
                <c:pt idx="94">
                  <c:v>1.9396857831882059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7-4711-B059-22D85B903FD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1.9025949666658046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17-4711-B059-22D85B90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58432"/>
        <c:axId val="690729528"/>
      </c:scatterChart>
      <c:valAx>
        <c:axId val="69085843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Pred(TOC%)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29528"/>
        <c:crosses val="autoZero"/>
        <c:crossBetween val="midCat"/>
      </c:valAx>
      <c:valAx>
        <c:axId val="69072952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58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0.17405275585734589</c:v>
                </c:pt>
              </c:numLit>
            </c:plus>
            <c:minus>
              <c:numLit>
                <c:formatCode>General</c:formatCode>
                <c:ptCount val="1"/>
                <c:pt idx="0">
                  <c:v>0.17405275585734589</c:v>
                </c:pt>
              </c:numLit>
            </c:minus>
          </c:errBars>
          <c:cat>
            <c:strRef>
              <c:f>'Linear regression'!$B$79</c:f>
              <c:strCache>
                <c:ptCount val="1"/>
                <c:pt idx="0">
                  <c:v>TOC%</c:v>
                </c:pt>
              </c:strCache>
            </c:strRef>
          </c:cat>
          <c:val>
            <c:numRef>
              <c:f>'Linear regression'!$C$79</c:f>
              <c:numCache>
                <c:formatCode>0.000</c:formatCode>
                <c:ptCount val="1"/>
                <c:pt idx="0">
                  <c:v>0.18919092835116411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E-43E7-BB0D-F5399F05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73590168"/>
        <c:axId val="373590528"/>
      </c:barChart>
      <c:catAx>
        <c:axId val="37359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73590528"/>
        <c:crosses val="autoZero"/>
        <c:auto val="1"/>
        <c:lblAlgn val="ctr"/>
        <c:lblOffset val="100"/>
        <c:noMultiLvlLbl val="0"/>
      </c:catAx>
      <c:valAx>
        <c:axId val="37359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735901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Pred(TOC%) - TOC%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3.1.24'!$F$93:$F$187</c:f>
              <c:numCache>
                <c:formatCode>0.000</c:formatCode>
                <c:ptCount val="95"/>
                <c:pt idx="0">
                  <c:v>1.7891407043619885</c:v>
                </c:pt>
                <c:pt idx="1">
                  <c:v>1.9025949666658046</c:v>
                </c:pt>
                <c:pt idx="2">
                  <c:v>1.3276873105685831</c:v>
                </c:pt>
                <c:pt idx="3">
                  <c:v>1.9418675959248179</c:v>
                </c:pt>
                <c:pt idx="4">
                  <c:v>1.7935043298352125</c:v>
                </c:pt>
                <c:pt idx="5">
                  <c:v>1.9680493487641597</c:v>
                </c:pt>
                <c:pt idx="6">
                  <c:v>1.88339501458362</c:v>
                </c:pt>
                <c:pt idx="7">
                  <c:v>1.9636857232909362</c:v>
                </c:pt>
                <c:pt idx="8">
                  <c:v>1.9287767195051468</c:v>
                </c:pt>
                <c:pt idx="9">
                  <c:v>1.9135040303488637</c:v>
                </c:pt>
                <c:pt idx="10">
                  <c:v>1.9353221577149824</c:v>
                </c:pt>
                <c:pt idx="11">
                  <c:v>1.9375039704515944</c:v>
                </c:pt>
                <c:pt idx="12">
                  <c:v>1.9113222176122522</c:v>
                </c:pt>
                <c:pt idx="13">
                  <c:v>1.9353221577149824</c:v>
                </c:pt>
                <c:pt idx="14">
                  <c:v>1.6625955656385014</c:v>
                </c:pt>
                <c:pt idx="15">
                  <c:v>1.9418675959248175</c:v>
                </c:pt>
                <c:pt idx="16">
                  <c:v>0.2204173467380709</c:v>
                </c:pt>
                <c:pt idx="17">
                  <c:v>1.9636857232909362</c:v>
                </c:pt>
                <c:pt idx="18">
                  <c:v>0.47568943692165688</c:v>
                </c:pt>
                <c:pt idx="19">
                  <c:v>0.88805204414129579</c:v>
                </c:pt>
                <c:pt idx="20">
                  <c:v>0.30550804346593297</c:v>
                </c:pt>
                <c:pt idx="21">
                  <c:v>0.59787095017192038</c:v>
                </c:pt>
                <c:pt idx="22">
                  <c:v>0.72659790163201932</c:v>
                </c:pt>
                <c:pt idx="23">
                  <c:v>0.96659730265932242</c:v>
                </c:pt>
                <c:pt idx="24">
                  <c:v>0.39059874019379492</c:v>
                </c:pt>
                <c:pt idx="25">
                  <c:v>0.60223457564514415</c:v>
                </c:pt>
                <c:pt idx="26">
                  <c:v>0.87932479319484846</c:v>
                </c:pt>
                <c:pt idx="27">
                  <c:v>1.1345968833784346</c:v>
                </c:pt>
                <c:pt idx="28">
                  <c:v>1.0800515649631384</c:v>
                </c:pt>
                <c:pt idx="29">
                  <c:v>1.3222327787270534</c:v>
                </c:pt>
                <c:pt idx="30">
                  <c:v>1.6036866217499814</c:v>
                </c:pt>
                <c:pt idx="31">
                  <c:v>1.6756864420581727</c:v>
                </c:pt>
                <c:pt idx="32">
                  <c:v>1.7258681350002452</c:v>
                </c:pt>
                <c:pt idx="33">
                  <c:v>1.4248848861719041</c:v>
                </c:pt>
                <c:pt idx="34">
                  <c:v>1.5285689910411724</c:v>
                </c:pt>
                <c:pt idx="35">
                  <c:v>1.7695043897324816</c:v>
                </c:pt>
                <c:pt idx="36">
                  <c:v>1.6970682068769685</c:v>
                </c:pt>
                <c:pt idx="37">
                  <c:v>1.9222312812953113</c:v>
                </c:pt>
                <c:pt idx="38">
                  <c:v>1.738959011419916</c:v>
                </c:pt>
                <c:pt idx="39">
                  <c:v>1.4531415429237642</c:v>
                </c:pt>
                <c:pt idx="40">
                  <c:v>1.6320501873259357</c:v>
                </c:pt>
                <c:pt idx="41">
                  <c:v>1.8218678954111662</c:v>
                </c:pt>
                <c:pt idx="42">
                  <c:v>1.7913225170986002</c:v>
                </c:pt>
                <c:pt idx="43">
                  <c:v>1.4749596702898826</c:v>
                </c:pt>
                <c:pt idx="44">
                  <c:v>1.7018681948975145</c:v>
                </c:pt>
                <c:pt idx="45">
                  <c:v>0.39059874019379492</c:v>
                </c:pt>
                <c:pt idx="46">
                  <c:v>0.1265993990637615</c:v>
                </c:pt>
                <c:pt idx="47">
                  <c:v>0.32078073262221585</c:v>
                </c:pt>
                <c:pt idx="48">
                  <c:v>0.3665988000910646</c:v>
                </c:pt>
                <c:pt idx="49">
                  <c:v>0.48659850060471621</c:v>
                </c:pt>
                <c:pt idx="50">
                  <c:v>0.22259915947468278</c:v>
                </c:pt>
                <c:pt idx="51">
                  <c:v>0.13314483727359705</c:v>
                </c:pt>
                <c:pt idx="52">
                  <c:v>0.18550834295228141</c:v>
                </c:pt>
                <c:pt idx="53">
                  <c:v>0.72659790163201932</c:v>
                </c:pt>
                <c:pt idx="54">
                  <c:v>0.47132581144843322</c:v>
                </c:pt>
                <c:pt idx="55">
                  <c:v>0.70259796152928888</c:v>
                </c:pt>
                <c:pt idx="56">
                  <c:v>0.69823433605606533</c:v>
                </c:pt>
                <c:pt idx="57">
                  <c:v>1.5709594307008037</c:v>
                </c:pt>
                <c:pt idx="58">
                  <c:v>1.9571402850811006</c:v>
                </c:pt>
                <c:pt idx="59">
                  <c:v>1.2305966437893558</c:v>
                </c:pt>
                <c:pt idx="60">
                  <c:v>0.53896200628340041</c:v>
                </c:pt>
                <c:pt idx="61">
                  <c:v>1.1193241942221517</c:v>
                </c:pt>
                <c:pt idx="62">
                  <c:v>1.8742314010898504</c:v>
                </c:pt>
                <c:pt idx="63">
                  <c:v>1.8895040902461335</c:v>
                </c:pt>
                <c:pt idx="64">
                  <c:v>1.8742314010898504</c:v>
                </c:pt>
                <c:pt idx="65">
                  <c:v>1.9462312213980415</c:v>
                </c:pt>
                <c:pt idx="66">
                  <c:v>1.0451425611773488</c:v>
                </c:pt>
                <c:pt idx="67">
                  <c:v>1.2131421418964612</c:v>
                </c:pt>
                <c:pt idx="68">
                  <c:v>1.3811417226155733</c:v>
                </c:pt>
                <c:pt idx="69">
                  <c:v>1.5753230561740275</c:v>
                </c:pt>
                <c:pt idx="70">
                  <c:v>1.7345953859466923</c:v>
                </c:pt>
                <c:pt idx="71">
                  <c:v>1.1651422616910005</c:v>
                </c:pt>
                <c:pt idx="72">
                  <c:v>0.62645269702153561</c:v>
                </c:pt>
                <c:pt idx="73">
                  <c:v>1.7529226129342319</c:v>
                </c:pt>
                <c:pt idx="74">
                  <c:v>1.6156865918013465</c:v>
                </c:pt>
                <c:pt idx="75">
                  <c:v>1.7551044256708437</c:v>
                </c:pt>
                <c:pt idx="76">
                  <c:v>1.4199779893272644</c:v>
                </c:pt>
                <c:pt idx="77">
                  <c:v>1.7969952302137915</c:v>
                </c:pt>
                <c:pt idx="78">
                  <c:v>1.8707405007112714</c:v>
                </c:pt>
                <c:pt idx="79">
                  <c:v>1.8982313411925806</c:v>
                </c:pt>
                <c:pt idx="80">
                  <c:v>1.7607771387860345</c:v>
                </c:pt>
                <c:pt idx="81">
                  <c:v>1.7302317604734687</c:v>
                </c:pt>
                <c:pt idx="82">
                  <c:v>1.6800500675313961</c:v>
                </c:pt>
                <c:pt idx="83">
                  <c:v>1.5884139325936988</c:v>
                </c:pt>
                <c:pt idx="84">
                  <c:v>1.3680508461959022</c:v>
                </c:pt>
                <c:pt idx="85">
                  <c:v>1.9113222176122522</c:v>
                </c:pt>
                <c:pt idx="86">
                  <c:v>1.5753230561740275</c:v>
                </c:pt>
                <c:pt idx="87">
                  <c:v>0.92296104792708555</c:v>
                </c:pt>
                <c:pt idx="88">
                  <c:v>0.78550684552053918</c:v>
                </c:pt>
                <c:pt idx="89">
                  <c:v>1.9484130341346535</c:v>
                </c:pt>
                <c:pt idx="90">
                  <c:v>1.9505948468712651</c:v>
                </c:pt>
                <c:pt idx="91">
                  <c:v>1.7585953260494227</c:v>
                </c:pt>
                <c:pt idx="92">
                  <c:v>1.671322816584949</c:v>
                </c:pt>
                <c:pt idx="93">
                  <c:v>1.9593220978177126</c:v>
                </c:pt>
                <c:pt idx="94">
                  <c:v>1.9396857831882059</c:v>
                </c:pt>
              </c:numCache>
            </c:numRef>
          </c:xVal>
          <c:y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2-445F-BE0E-1AEDFE1044B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1.9025949666658046</c:v>
              </c:pt>
            </c:numLit>
          </c:xVal>
          <c:yVal>
            <c:numLit>
              <c:formatCode>General</c:formatCode>
              <c:ptCount val="1"/>
              <c:pt idx="0">
                <c:v>1.88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D2-445F-BE0E-1AEDFE1044B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3.1.24'!xdata5</c:f>
              <c:numCache>
                <c:formatCode>General</c:formatCode>
                <c:ptCount val="70"/>
                <c:pt idx="0">
                  <c:v>5.29414011E-2</c:v>
                </c:pt>
                <c:pt idx="1">
                  <c:v>8.64010796E-2</c:v>
                </c:pt>
                <c:pt idx="2">
                  <c:v>0.11986075809999999</c:v>
                </c:pt>
                <c:pt idx="3">
                  <c:v>0.1533204366</c:v>
                </c:pt>
                <c:pt idx="4">
                  <c:v>0.1867801151</c:v>
                </c:pt>
                <c:pt idx="5">
                  <c:v>0.22023979360000001</c:v>
                </c:pt>
                <c:pt idx="6">
                  <c:v>0.25369947209999999</c:v>
                </c:pt>
                <c:pt idx="7">
                  <c:v>0.28715915059999997</c:v>
                </c:pt>
                <c:pt idx="8">
                  <c:v>0.3206188291</c:v>
                </c:pt>
                <c:pt idx="9">
                  <c:v>0.35407850759999998</c:v>
                </c:pt>
                <c:pt idx="10">
                  <c:v>0.38753818610000001</c:v>
                </c:pt>
                <c:pt idx="11">
                  <c:v>0.42099786459999999</c:v>
                </c:pt>
                <c:pt idx="12">
                  <c:v>0.45445754309999997</c:v>
                </c:pt>
                <c:pt idx="13">
                  <c:v>0.48791722160000001</c:v>
                </c:pt>
                <c:pt idx="14">
                  <c:v>0.52137690009999993</c:v>
                </c:pt>
                <c:pt idx="15">
                  <c:v>0.55483657860000002</c:v>
                </c:pt>
                <c:pt idx="16">
                  <c:v>0.5882962571</c:v>
                </c:pt>
                <c:pt idx="17">
                  <c:v>0.62175593559999998</c:v>
                </c:pt>
                <c:pt idx="18">
                  <c:v>0.65521561409999995</c:v>
                </c:pt>
                <c:pt idx="19">
                  <c:v>0.68867529260000004</c:v>
                </c:pt>
                <c:pt idx="20">
                  <c:v>0.72213497110000002</c:v>
                </c:pt>
                <c:pt idx="21">
                  <c:v>0.7555946496</c:v>
                </c:pt>
                <c:pt idx="22">
                  <c:v>0.78905432809999998</c:v>
                </c:pt>
                <c:pt idx="23">
                  <c:v>0.82251400659999996</c:v>
                </c:pt>
                <c:pt idx="24">
                  <c:v>0.85597368509999994</c:v>
                </c:pt>
                <c:pt idx="25">
                  <c:v>0.88943336360000003</c:v>
                </c:pt>
                <c:pt idx="26">
                  <c:v>0.92289304210000001</c:v>
                </c:pt>
                <c:pt idx="27">
                  <c:v>0.95635272059999998</c:v>
                </c:pt>
                <c:pt idx="28">
                  <c:v>0.98981239909999996</c:v>
                </c:pt>
                <c:pt idx="29">
                  <c:v>1.0232720775999999</c:v>
                </c:pt>
                <c:pt idx="30">
                  <c:v>1.0567317561</c:v>
                </c:pt>
                <c:pt idx="31">
                  <c:v>1.0901914345999999</c:v>
                </c:pt>
                <c:pt idx="32">
                  <c:v>1.1236511131</c:v>
                </c:pt>
                <c:pt idx="33">
                  <c:v>1.1571107916000001</c:v>
                </c:pt>
                <c:pt idx="34">
                  <c:v>1.1905704700999999</c:v>
                </c:pt>
                <c:pt idx="35">
                  <c:v>1.2240301486</c:v>
                </c:pt>
                <c:pt idx="36">
                  <c:v>1.2574898270999999</c:v>
                </c:pt>
                <c:pt idx="37">
                  <c:v>1.2909495056</c:v>
                </c:pt>
                <c:pt idx="38">
                  <c:v>1.3244091841000001</c:v>
                </c:pt>
                <c:pt idx="39">
                  <c:v>1.3578688625999999</c:v>
                </c:pt>
                <c:pt idx="40">
                  <c:v>1.3913285411</c:v>
                </c:pt>
                <c:pt idx="41">
                  <c:v>1.4247882195999999</c:v>
                </c:pt>
                <c:pt idx="42">
                  <c:v>1.4582478981</c:v>
                </c:pt>
                <c:pt idx="43">
                  <c:v>1.4917075766000001</c:v>
                </c:pt>
                <c:pt idx="44">
                  <c:v>1.5251672551</c:v>
                </c:pt>
                <c:pt idx="45">
                  <c:v>1.5586269336</c:v>
                </c:pt>
                <c:pt idx="46">
                  <c:v>1.5920866120999999</c:v>
                </c:pt>
                <c:pt idx="47">
                  <c:v>1.6255462906</c:v>
                </c:pt>
                <c:pt idx="48">
                  <c:v>1.6590059690999999</c:v>
                </c:pt>
                <c:pt idx="49">
                  <c:v>1.6924656476</c:v>
                </c:pt>
                <c:pt idx="50">
                  <c:v>1.7259253261</c:v>
                </c:pt>
                <c:pt idx="51">
                  <c:v>1.7593850045999999</c:v>
                </c:pt>
                <c:pt idx="52">
                  <c:v>1.7928446831</c:v>
                </c:pt>
                <c:pt idx="53">
                  <c:v>1.8263043615999999</c:v>
                </c:pt>
                <c:pt idx="54">
                  <c:v>1.8597640401</c:v>
                </c:pt>
                <c:pt idx="55">
                  <c:v>1.8932237186</c:v>
                </c:pt>
                <c:pt idx="56">
                  <c:v>1.9266833970999999</c:v>
                </c:pt>
                <c:pt idx="57">
                  <c:v>1.9601430756</c:v>
                </c:pt>
                <c:pt idx="58">
                  <c:v>1.9936027540999999</c:v>
                </c:pt>
                <c:pt idx="59">
                  <c:v>2.0270624325999997</c:v>
                </c:pt>
                <c:pt idx="60">
                  <c:v>2.0605221111000001</c:v>
                </c:pt>
                <c:pt idx="61">
                  <c:v>2.0939817895999999</c:v>
                </c:pt>
                <c:pt idx="62">
                  <c:v>2.1274414680999998</c:v>
                </c:pt>
                <c:pt idx="63">
                  <c:v>2.1609011466000001</c:v>
                </c:pt>
                <c:pt idx="64">
                  <c:v>2.1943608251</c:v>
                </c:pt>
                <c:pt idx="65">
                  <c:v>2.2278205035999998</c:v>
                </c:pt>
                <c:pt idx="66">
                  <c:v>2.2612801821000001</c:v>
                </c:pt>
                <c:pt idx="67">
                  <c:v>2.2947398606</c:v>
                </c:pt>
                <c:pt idx="68">
                  <c:v>2.3281995390999999</c:v>
                </c:pt>
                <c:pt idx="69">
                  <c:v>2.3616592175999997</c:v>
                </c:pt>
              </c:numCache>
            </c:numRef>
          </c:xVal>
          <c:yVal>
            <c:numRef>
              <c:f>'TOC mot KS 3.1.24'!ydata5</c:f>
              <c:numCache>
                <c:formatCode>General</c:formatCode>
                <c:ptCount val="70"/>
                <c:pt idx="0">
                  <c:v>-1.612011184780503</c:v>
                </c:pt>
                <c:pt idx="1">
                  <c:v>-1.5763954754635621</c:v>
                </c:pt>
                <c:pt idx="2">
                  <c:v>-1.540832402259884</c:v>
                </c:pt>
                <c:pt idx="3">
                  <c:v>-1.5053221654197118</c:v>
                </c:pt>
                <c:pt idx="4">
                  <c:v>-1.469864961142076</c:v>
                </c:pt>
                <c:pt idx="5">
                  <c:v>-1.4344609814869278</c:v>
                </c:pt>
                <c:pt idx="6">
                  <c:v>-1.399110414288395</c:v>
                </c:pt>
                <c:pt idx="7">
                  <c:v>-1.3638134430692379</c:v>
                </c:pt>
                <c:pt idx="8">
                  <c:v>-1.3285702469565976</c:v>
                </c:pt>
                <c:pt idx="9">
                  <c:v>-1.2933810005991155</c:v>
                </c:pt>
                <c:pt idx="10">
                  <c:v>-1.2582458740855094</c:v>
                </c:pt>
                <c:pt idx="11">
                  <c:v>-1.2231650328646952</c:v>
                </c:pt>
                <c:pt idx="12">
                  <c:v>-1.1881386376675305</c:v>
                </c:pt>
                <c:pt idx="13">
                  <c:v>-1.1531668444302641</c:v>
                </c:pt>
                <c:pt idx="14">
                  <c:v>-1.1182498042197802</c:v>
                </c:pt>
                <c:pt idx="15">
                  <c:v>-1.0833876631607051</c:v>
                </c:pt>
                <c:pt idx="16">
                  <c:v>-1.0485805623644651</c:v>
                </c:pt>
                <c:pt idx="17">
                  <c:v>-1.0138286378603698</c:v>
                </c:pt>
                <c:pt idx="18">
                  <c:v>-0.97913202052879889</c:v>
                </c:pt>
                <c:pt idx="19">
                  <c:v>-0.94449083603656103</c:v>
                </c:pt>
                <c:pt idx="20">
                  <c:v>-0.90990520477450576</c:v>
                </c:pt>
                <c:pt idx="21">
                  <c:v>-0.87537524179745174</c:v>
                </c:pt>
                <c:pt idx="22">
                  <c:v>-0.84090105676650495</c:v>
                </c:pt>
                <c:pt idx="23">
                  <c:v>-0.80648275389382895</c:v>
                </c:pt>
                <c:pt idx="24">
                  <c:v>-0.77212043188993484</c:v>
                </c:pt>
                <c:pt idx="25">
                  <c:v>-0.73781418391354703</c:v>
                </c:pt>
                <c:pt idx="26">
                  <c:v>-0.70356409752411098</c:v>
                </c:pt>
                <c:pt idx="27">
                  <c:v>-0.66937025463698929</c:v>
                </c:pt>
                <c:pt idx="28">
                  <c:v>-0.6352327314814078</c:v>
                </c:pt>
                <c:pt idx="29">
                  <c:v>-0.60115159856119571</c:v>
                </c:pt>
                <c:pt idx="30">
                  <c:v>-0.56712692061836978</c:v>
                </c:pt>
                <c:pt idx="31">
                  <c:v>-0.53315875659960343</c:v>
                </c:pt>
                <c:pt idx="32">
                  <c:v>-0.49924715962562449</c:v>
                </c:pt>
                <c:pt idx="33">
                  <c:v>-0.46539217696357538</c:v>
                </c:pt>
                <c:pt idx="34">
                  <c:v>-0.4315938500023706</c:v>
                </c:pt>
                <c:pt idx="35">
                  <c:v>-0.39785221423108141</c:v>
                </c:pt>
                <c:pt idx="36">
                  <c:v>-0.36416729922037216</c:v>
                </c:pt>
                <c:pt idx="37">
                  <c:v>-0.33053912860701695</c:v>
                </c:pt>
                <c:pt idx="38">
                  <c:v>-0.29696772008150463</c:v>
                </c:pt>
                <c:pt idx="39">
                  <c:v>-0.26345308537875778</c:v>
                </c:pt>
                <c:pt idx="40">
                  <c:v>-0.22999523027197433</c:v>
                </c:pt>
                <c:pt idx="41">
                  <c:v>-0.19659415456959195</c:v>
                </c:pt>
                <c:pt idx="42">
                  <c:v>-0.16324985211539089</c:v>
                </c:pt>
                <c:pt idx="43">
                  <c:v>-0.12996231079172782</c:v>
                </c:pt>
                <c:pt idx="44">
                  <c:v>-9.673151252589518E-2</c:v>
                </c:pt>
                <c:pt idx="45">
                  <c:v>-6.3557433299603616E-2</c:v>
                </c:pt>
                <c:pt idx="46">
                  <c:v>-3.0440043161574115E-2</c:v>
                </c:pt>
                <c:pt idx="47">
                  <c:v>2.620693756778314E-3</c:v>
                </c:pt>
                <c:pt idx="48">
                  <c:v>3.562481922258609E-2</c:v>
                </c:pt>
                <c:pt idx="49">
                  <c:v>6.8572380879716066E-2</c:v>
                </c:pt>
                <c:pt idx="50">
                  <c:v>0.10146343222393606</c:v>
                </c:pt>
                <c:pt idx="51">
                  <c:v>0.13429803257508244</c:v>
                </c:pt>
                <c:pt idx="52">
                  <c:v>0.16707624704626944</c:v>
                </c:pt>
                <c:pt idx="53">
                  <c:v>0.19979814651016969</c:v>
                </c:pt>
                <c:pt idx="54">
                  <c:v>0.23246380756241791</c:v>
                </c:pt>
                <c:pt idx="55">
                  <c:v>0.26507331248216692</c:v>
                </c:pt>
                <c:pt idx="56">
                  <c:v>0.2976267491898561</c:v>
                </c:pt>
                <c:pt idx="57">
                  <c:v>0.33012421120223623</c:v>
                </c:pt>
                <c:pt idx="58">
                  <c:v>0.36256579758470098</c:v>
                </c:pt>
                <c:pt idx="59">
                  <c:v>0.3949516129009889</c:v>
                </c:pt>
                <c:pt idx="60">
                  <c:v>0.42728176716031019</c:v>
                </c:pt>
                <c:pt idx="61">
                  <c:v>0.45955637576195385</c:v>
                </c:pt>
                <c:pt idx="62">
                  <c:v>0.49177555943745355</c:v>
                </c:pt>
                <c:pt idx="63">
                  <c:v>0.52393944419036531</c:v>
                </c:pt>
                <c:pt idx="64">
                  <c:v>0.55604816123372802</c:v>
                </c:pt>
                <c:pt idx="65">
                  <c:v>0.58810184692528789</c:v>
                </c:pt>
                <c:pt idx="66">
                  <c:v>0.62010064270054199</c:v>
                </c:pt>
                <c:pt idx="67">
                  <c:v>0.65204469500369111</c:v>
                </c:pt>
                <c:pt idx="68">
                  <c:v>0.68393415521656942</c:v>
                </c:pt>
                <c:pt idx="69">
                  <c:v>0.7157691795856318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2-445F-BE0E-1AEDFE1044B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3.1.24'!xdata6</c:f>
              <c:numCache>
                <c:formatCode>General</c:formatCode>
                <c:ptCount val="70"/>
                <c:pt idx="0">
                  <c:v>0.1012795193</c:v>
                </c:pt>
                <c:pt idx="1">
                  <c:v>0.13403864539999999</c:v>
                </c:pt>
                <c:pt idx="2">
                  <c:v>0.1667977715</c:v>
                </c:pt>
                <c:pt idx="3">
                  <c:v>0.1995568976</c:v>
                </c:pt>
                <c:pt idx="4">
                  <c:v>0.23231602369999999</c:v>
                </c:pt>
                <c:pt idx="5">
                  <c:v>0.26507514980000002</c:v>
                </c:pt>
                <c:pt idx="6">
                  <c:v>0.2978342759</c:v>
                </c:pt>
                <c:pt idx="7">
                  <c:v>0.33059340199999998</c:v>
                </c:pt>
                <c:pt idx="8">
                  <c:v>0.36335252810000002</c:v>
                </c:pt>
                <c:pt idx="9">
                  <c:v>0.3961116542</c:v>
                </c:pt>
                <c:pt idx="10">
                  <c:v>0.42887078030000003</c:v>
                </c:pt>
                <c:pt idx="11">
                  <c:v>0.46162990640000001</c:v>
                </c:pt>
                <c:pt idx="12">
                  <c:v>0.49438903249999999</c:v>
                </c:pt>
                <c:pt idx="13">
                  <c:v>0.52714815859999997</c:v>
                </c:pt>
                <c:pt idx="14">
                  <c:v>0.55990728469999995</c:v>
                </c:pt>
                <c:pt idx="15">
                  <c:v>0.59266641080000004</c:v>
                </c:pt>
                <c:pt idx="16">
                  <c:v>0.62542553690000002</c:v>
                </c:pt>
                <c:pt idx="17">
                  <c:v>0.658184663</c:v>
                </c:pt>
                <c:pt idx="18">
                  <c:v>0.69094378909999998</c:v>
                </c:pt>
                <c:pt idx="19">
                  <c:v>0.72370291520000007</c:v>
                </c:pt>
                <c:pt idx="20">
                  <c:v>0.75646204130000005</c:v>
                </c:pt>
                <c:pt idx="21">
                  <c:v>0.78922116740000003</c:v>
                </c:pt>
                <c:pt idx="22">
                  <c:v>0.82198029350000001</c:v>
                </c:pt>
                <c:pt idx="23">
                  <c:v>0.85473941959999999</c:v>
                </c:pt>
                <c:pt idx="24">
                  <c:v>0.88749854569999997</c:v>
                </c:pt>
                <c:pt idx="25">
                  <c:v>0.92025767180000007</c:v>
                </c:pt>
                <c:pt idx="26">
                  <c:v>0.95301679790000005</c:v>
                </c:pt>
                <c:pt idx="27">
                  <c:v>0.98577592400000003</c:v>
                </c:pt>
                <c:pt idx="28">
                  <c:v>1.0185350500999999</c:v>
                </c:pt>
                <c:pt idx="29">
                  <c:v>1.0512941761999999</c:v>
                </c:pt>
                <c:pt idx="30">
                  <c:v>1.0840533023000001</c:v>
                </c:pt>
                <c:pt idx="31">
                  <c:v>1.1168124284000001</c:v>
                </c:pt>
                <c:pt idx="32">
                  <c:v>1.1495715545</c:v>
                </c:pt>
                <c:pt idx="33">
                  <c:v>1.1823306806</c:v>
                </c:pt>
                <c:pt idx="34">
                  <c:v>1.2150898067</c:v>
                </c:pt>
                <c:pt idx="35">
                  <c:v>1.2478489328</c:v>
                </c:pt>
                <c:pt idx="36">
                  <c:v>1.2806080589</c:v>
                </c:pt>
                <c:pt idx="37">
                  <c:v>1.3133671849999999</c:v>
                </c:pt>
                <c:pt idx="38">
                  <c:v>1.3461263111000001</c:v>
                </c:pt>
                <c:pt idx="39">
                  <c:v>1.3788854372000001</c:v>
                </c:pt>
                <c:pt idx="40">
                  <c:v>1.4116445633000001</c:v>
                </c:pt>
                <c:pt idx="41">
                  <c:v>1.4444036894000001</c:v>
                </c:pt>
                <c:pt idx="42">
                  <c:v>1.4771628155000001</c:v>
                </c:pt>
                <c:pt idx="43">
                  <c:v>1.5099219416</c:v>
                </c:pt>
                <c:pt idx="44">
                  <c:v>1.5426810677</c:v>
                </c:pt>
                <c:pt idx="45">
                  <c:v>1.5754401938</c:v>
                </c:pt>
                <c:pt idx="46">
                  <c:v>1.6081993199</c:v>
                </c:pt>
                <c:pt idx="47">
                  <c:v>1.640958446</c:v>
                </c:pt>
                <c:pt idx="48">
                  <c:v>1.6737175720999999</c:v>
                </c:pt>
                <c:pt idx="49">
                  <c:v>1.7064766982000001</c:v>
                </c:pt>
                <c:pt idx="50">
                  <c:v>1.7392358243000001</c:v>
                </c:pt>
                <c:pt idx="51">
                  <c:v>1.7719949504000001</c:v>
                </c:pt>
                <c:pt idx="52">
                  <c:v>1.8047540765000001</c:v>
                </c:pt>
                <c:pt idx="53">
                  <c:v>1.8375132026000001</c:v>
                </c:pt>
                <c:pt idx="54">
                  <c:v>1.8702723287</c:v>
                </c:pt>
                <c:pt idx="55">
                  <c:v>1.9030314548</c:v>
                </c:pt>
                <c:pt idx="56">
                  <c:v>1.9357905809</c:v>
                </c:pt>
                <c:pt idx="57">
                  <c:v>1.968549707</c:v>
                </c:pt>
                <c:pt idx="58">
                  <c:v>2.0013088331</c:v>
                </c:pt>
                <c:pt idx="59">
                  <c:v>2.0340679592000002</c:v>
                </c:pt>
                <c:pt idx="60">
                  <c:v>2.0668270852999999</c:v>
                </c:pt>
                <c:pt idx="61">
                  <c:v>2.0995862114000001</c:v>
                </c:pt>
                <c:pt idx="62">
                  <c:v>2.1323453374999999</c:v>
                </c:pt>
                <c:pt idx="63">
                  <c:v>2.1651044635999996</c:v>
                </c:pt>
                <c:pt idx="64">
                  <c:v>2.1978635896999998</c:v>
                </c:pt>
                <c:pt idx="65">
                  <c:v>2.2306227158</c:v>
                </c:pt>
                <c:pt idx="66">
                  <c:v>2.2633818418999998</c:v>
                </c:pt>
                <c:pt idx="67">
                  <c:v>2.296140968</c:v>
                </c:pt>
                <c:pt idx="68">
                  <c:v>2.3289000940999998</c:v>
                </c:pt>
                <c:pt idx="69">
                  <c:v>2.3616592202</c:v>
                </c:pt>
              </c:numCache>
            </c:numRef>
          </c:xVal>
          <c:yVal>
            <c:numRef>
              <c:f>'TOC mot KS 3.1.24'!ydata6</c:f>
              <c:numCache>
                <c:formatCode>General</c:formatCode>
                <c:ptCount val="70"/>
                <c:pt idx="0">
                  <c:v>1.7631342516530981</c:v>
                </c:pt>
                <c:pt idx="1">
                  <c:v>1.7938564592562489</c:v>
                </c:pt>
                <c:pt idx="2">
                  <c:v>1.824629394075544</c:v>
                </c:pt>
                <c:pt idx="3">
                  <c:v>1.8554532386476998</c:v>
                </c:pt>
                <c:pt idx="4">
                  <c:v>1.8863281716740206</c:v>
                </c:pt>
                <c:pt idx="5">
                  <c:v>1.9172543679427778</c:v>
                </c:pt>
                <c:pt idx="6">
                  <c:v>1.9482319982526763</c:v>
                </c:pt>
                <c:pt idx="7">
                  <c:v>1.9792612293374838</c:v>
                </c:pt>
                <c:pt idx="8">
                  <c:v>2.0103422237918913</c:v>
                </c:pt>
                <c:pt idx="9">
                  <c:v>2.0414751399986892</c:v>
                </c:pt>
                <c:pt idx="10">
                  <c:v>2.0726601320573144</c:v>
                </c:pt>
                <c:pt idx="11">
                  <c:v>2.1038973497138551</c:v>
                </c:pt>
                <c:pt idx="12">
                  <c:v>2.1351869382925734</c:v>
                </c:pt>
                <c:pt idx="13">
                  <c:v>2.1665290386290241</c:v>
                </c:pt>
                <c:pt idx="14">
                  <c:v>2.1979237870048314</c:v>
                </c:pt>
                <c:pt idx="15">
                  <c:v>2.2293713150841983</c:v>
                </c:pt>
                <c:pt idx="16">
                  <c:v>2.260871749852206</c:v>
                </c:pt>
                <c:pt idx="17">
                  <c:v>2.2924252135549823</c:v>
                </c:pt>
                <c:pt idx="18">
                  <c:v>2.3240318236417901</c:v>
                </c:pt>
                <c:pt idx="19">
                  <c:v>2.3556916927091027</c:v>
                </c:pt>
                <c:pt idx="20">
                  <c:v>2.3874049284467325</c:v>
                </c:pt>
                <c:pt idx="21">
                  <c:v>2.4191716335860605</c:v>
                </c:pt>
                <c:pt idx="22">
                  <c:v>2.4509919058504366</c:v>
                </c:pt>
                <c:pt idx="23">
                  <c:v>2.4828658379077906</c:v>
                </c:pt>
                <c:pt idx="24">
                  <c:v>2.5147935173255243</c:v>
                </c:pt>
                <c:pt idx="25">
                  <c:v>2.5467750265277176</c:v>
                </c:pt>
                <c:pt idx="26">
                  <c:v>2.5788104427547092</c:v>
                </c:pt>
                <c:pt idx="27">
                  <c:v>2.6108998380250954</c:v>
                </c:pt>
                <c:pt idx="28">
                  <c:v>2.6430432791001808</c:v>
                </c:pt>
                <c:pt idx="29">
                  <c:v>2.6752408274509385</c:v>
                </c:pt>
                <c:pt idx="30">
                  <c:v>2.7074925392275002</c:v>
                </c:pt>
                <c:pt idx="31">
                  <c:v>2.7397984652312246</c:v>
                </c:pt>
                <c:pt idx="32">
                  <c:v>2.7721586508893683</c:v>
                </c:pt>
                <c:pt idx="33">
                  <c:v>2.8045731362323916</c:v>
                </c:pt>
                <c:pt idx="34">
                  <c:v>2.8370419558739259</c:v>
                </c:pt>
                <c:pt idx="35">
                  <c:v>2.8695651389934249</c:v>
                </c:pt>
                <c:pt idx="36">
                  <c:v>2.9021427093215229</c:v>
                </c:pt>
                <c:pt idx="37">
                  <c:v>2.9347746851281071</c:v>
                </c:pt>
                <c:pt idx="38">
                  <c:v>2.9674610792131375</c:v>
                </c:pt>
                <c:pt idx="39">
                  <c:v>3.0002018989002006</c:v>
                </c:pt>
                <c:pt idx="40">
                  <c:v>3.0329971460328267</c:v>
                </c:pt>
                <c:pt idx="41">
                  <c:v>3.0658468169735618</c:v>
                </c:pt>
                <c:pt idx="42">
                  <c:v>3.0987509026057958</c:v>
                </c:pt>
                <c:pt idx="43">
                  <c:v>3.1317093883383538</c:v>
                </c:pt>
                <c:pt idx="44">
                  <c:v>3.164722254112835</c:v>
                </c:pt>
                <c:pt idx="45">
                  <c:v>3.197789474413697</c:v>
                </c:pt>
                <c:pt idx="46">
                  <c:v>3.2309110182810703</c:v>
                </c:pt>
                <c:pt idx="47">
                  <c:v>3.2640868493262896</c:v>
                </c:pt>
                <c:pt idx="48">
                  <c:v>3.2973169257501227</c:v>
                </c:pt>
                <c:pt idx="49">
                  <c:v>3.3306012003636791</c:v>
                </c:pt>
                <c:pt idx="50">
                  <c:v>3.3639396206119656</c:v>
                </c:pt>
                <c:pt idx="51">
                  <c:v>3.3973321286000751</c:v>
                </c:pt>
                <c:pt idx="52">
                  <c:v>3.4307786611219626</c:v>
                </c:pt>
                <c:pt idx="53">
                  <c:v>3.4642791496917886</c:v>
                </c:pt>
                <c:pt idx="54">
                  <c:v>3.4978335205777853</c:v>
                </c:pt>
                <c:pt idx="55">
                  <c:v>3.5314416948386103</c:v>
                </c:pt>
                <c:pt idx="56">
                  <c:v>3.5651035883621467</c:v>
                </c:pt>
                <c:pt idx="57">
                  <c:v>3.598819111906705</c:v>
                </c:pt>
                <c:pt idx="58">
                  <c:v>3.6325881711445769</c:v>
                </c:pt>
                <c:pt idx="59">
                  <c:v>3.6664106667078986</c:v>
                </c:pt>
                <c:pt idx="60">
                  <c:v>3.7002864942367681</c:v>
                </c:pt>
                <c:pt idx="61">
                  <c:v>3.7342155444295617</c:v>
                </c:pt>
                <c:pt idx="62">
                  <c:v>3.7681977030953968</c:v>
                </c:pt>
                <c:pt idx="63">
                  <c:v>3.8022328512086867</c:v>
                </c:pt>
                <c:pt idx="64">
                  <c:v>3.8363208649657166</c:v>
                </c:pt>
                <c:pt idx="65">
                  <c:v>3.8704616158431921</c:v>
                </c:pt>
                <c:pt idx="66">
                  <c:v>3.9046549706586937</c:v>
                </c:pt>
                <c:pt idx="67">
                  <c:v>3.9389007916329657</c:v>
                </c:pt>
                <c:pt idx="68">
                  <c:v>3.9731989364539819</c:v>
                </c:pt>
                <c:pt idx="69">
                  <c:v>4.0075492583427232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2-445F-BE0E-1AEDFE1044BF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BD2-445F-BE0E-1AEDFE10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45968"/>
        <c:axId val="690849248"/>
      </c:scatterChart>
      <c:valAx>
        <c:axId val="690845968"/>
        <c:scaling>
          <c:orientation val="minMax"/>
          <c:max val="6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Pred(TOC%)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849248"/>
        <c:crosses val="autoZero"/>
        <c:crossBetween val="midCat"/>
      </c:valAx>
      <c:valAx>
        <c:axId val="69084924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45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TOC%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'TOC mot KS 3.1.24'!$B$93:$B$187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6-4EAD-9286-0460E093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8075536"/>
        <c:axId val="568076848"/>
      </c:barChart>
      <c:catAx>
        <c:axId val="56807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68076848"/>
        <c:crosses val="autoZero"/>
        <c:auto val="1"/>
        <c:lblAlgn val="ctr"/>
        <c:lblOffset val="100"/>
        <c:noMultiLvlLbl val="0"/>
      </c:catAx>
      <c:valAx>
        <c:axId val="56807684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68075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0.19578879880891548</c:v>
                </c:pt>
              </c:numLit>
            </c:plus>
            <c:minus>
              <c:numLit>
                <c:formatCode>General</c:formatCode>
                <c:ptCount val="1"/>
                <c:pt idx="0">
                  <c:v>0.1957887988089155</c:v>
                </c:pt>
              </c:numLit>
            </c:minus>
          </c:errBars>
          <c:cat>
            <c:strRef>
              <c:f>'KS mot 10PFAS 3.1.24'!$B$67</c:f>
              <c:strCache>
                <c:ptCount val="1"/>
                <c:pt idx="0">
                  <c:v>Clay+Silt%</c:v>
                </c:pt>
              </c:strCache>
            </c:strRef>
          </c:cat>
          <c:val>
            <c:numRef>
              <c:f>'KS mot 10PFAS 3.1.24'!$C$67</c:f>
              <c:numCache>
                <c:formatCode>0.000</c:formatCode>
                <c:ptCount val="1"/>
                <c:pt idx="0">
                  <c:v>0.30977686805849852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F-4C71-8667-F30E331A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40352"/>
        <c:axId val="690741664"/>
      </c:barChart>
      <c:catAx>
        <c:axId val="6907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41664"/>
        <c:crosses val="autoZero"/>
        <c:auto val="1"/>
        <c:lblAlgn val="ctr"/>
        <c:lblOffset val="100"/>
        <c:noMultiLvlLbl val="0"/>
      </c:catAx>
      <c:valAx>
        <c:axId val="69074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40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Sum 10 PFAS by Clay+Silt% (R²=0,096; </a:t>
            </a:r>
            <a:r>
              <a:rPr lang="nb-NO" i="1"/>
              <a:t>p</a:t>
            </a:r>
            <a:r>
              <a:rPr lang="nb-NO" i="0"/>
              <a:t>&lt;0.05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7-4FE2-9C59-C9F262E01AA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47-4FE2-9C59-C9F262E01AA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4.9600000000000009</c:v>
              </c:pt>
              <c:pt idx="1">
                <c:v>106.24</c:v>
              </c:pt>
            </c:numLit>
          </c:xVal>
          <c:yVal>
            <c:numLit>
              <c:formatCode>General</c:formatCode>
              <c:ptCount val="2"/>
              <c:pt idx="0">
                <c:v>0.31107857522325238</c:v>
              </c:pt>
              <c:pt idx="1">
                <c:v>1.409805997040676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D47-4FE2-9C59-C9F262E01AA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'KS mot 10PFAS 3.1.24'!xdata1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'KS mot 10PFAS 3.1.24'!ydata1</c:f>
              <c:numCache>
                <c:formatCode>General</c:formatCode>
                <c:ptCount val="70"/>
                <c:pt idx="0">
                  <c:v>-0.17383394471968089</c:v>
                </c:pt>
                <c:pt idx="1">
                  <c:v>-0.14859131632600059</c:v>
                </c:pt>
                <c:pt idx="2">
                  <c:v>-0.12337966391208854</c:v>
                </c:pt>
                <c:pt idx="3">
                  <c:v>-9.8200875941521104E-2</c:v>
                </c:pt>
                <c:pt idx="4">
                  <c:v>-7.305699002558369E-2</c:v>
                </c:pt>
                <c:pt idx="5">
                  <c:v>-4.7950207080525165E-2</c:v>
                </c:pt>
                <c:pt idx="6">
                  <c:v>-2.2882907007125364E-2</c:v>
                </c:pt>
                <c:pt idx="7">
                  <c:v>2.1423339335552849E-3</c:v>
                </c:pt>
                <c:pt idx="8">
                  <c:v>2.7122723855511677E-2</c:v>
                </c:pt>
                <c:pt idx="9">
                  <c:v>5.2055233881319385E-2</c:v>
                </c:pt>
                <c:pt idx="10">
                  <c:v>7.6936574439777028E-2</c:v>
                </c:pt>
                <c:pt idx="11">
                  <c:v>0.10176316897181964</c:v>
                </c:pt>
                <c:pt idx="12">
                  <c:v>0.12653112476718337</c:v>
                </c:pt>
                <c:pt idx="13">
                  <c:v>0.1512362006337683</c:v>
                </c:pt>
                <c:pt idx="14">
                  <c:v>0.17587377108376512</c:v>
                </c:pt>
                <c:pt idx="15">
                  <c:v>0.20043878670752208</c:v>
                </c:pt>
                <c:pt idx="16">
                  <c:v>0.22492573040085567</c:v>
                </c:pt>
                <c:pt idx="17">
                  <c:v>0.24932856911814827</c:v>
                </c:pt>
                <c:pt idx="18">
                  <c:v>0.27364070084771708</c:v>
                </c:pt>
                <c:pt idx="19">
                  <c:v>0.29785489655500758</c:v>
                </c:pt>
                <c:pt idx="20">
                  <c:v>0.32196323692292655</c:v>
                </c:pt>
                <c:pt idx="21">
                  <c:v>0.34595704384970388</c:v>
                </c:pt>
                <c:pt idx="22">
                  <c:v>0.36982680685908326</c:v>
                </c:pt>
                <c:pt idx="23">
                  <c:v>0.39356210485527865</c:v>
                </c:pt>
                <c:pt idx="24">
                  <c:v>0.41715152403999839</c:v>
                </c:pt>
                <c:pt idx="25">
                  <c:v>0.4405825733288386</c:v>
                </c:pt>
                <c:pt idx="26">
                  <c:v>0.46384159929022517</c:v>
                </c:pt>
                <c:pt idx="27">
                  <c:v>0.48691370351297758</c:v>
                </c:pt>
                <c:pt idx="28">
                  <c:v>0.5097826664153654</c:v>
                </c:pt>
                <c:pt idx="29">
                  <c:v>0.53243088285417817</c:v>
                </c:pt>
                <c:pt idx="30">
                  <c:v>0.55483931646800522</c:v>
                </c:pt>
                <c:pt idx="31">
                  <c:v>0.57698748144523293</c:v>
                </c:pt>
                <c:pt idx="32">
                  <c:v>0.59885346223253366</c:v>
                </c:pt>
                <c:pt idx="33">
                  <c:v>0.62041398339481013</c:v>
                </c:pt>
                <c:pt idx="34">
                  <c:v>0.64164454309245267</c:v>
                </c:pt>
                <c:pt idx="35">
                  <c:v>0.66251962402168063</c:v>
                </c:pt>
                <c:pt idx="36">
                  <c:v>0.68301299462080056</c:v>
                </c:pt>
                <c:pt idx="37">
                  <c:v>0.70309811027346969</c:v>
                </c:pt>
                <c:pt idx="38">
                  <c:v>0.72274861859224737</c:v>
                </c:pt>
                <c:pt idx="39">
                  <c:v>0.74193896433979145</c:v>
                </c:pt>
                <c:pt idx="40">
                  <c:v>0.7606450783225005</c:v>
                </c:pt>
                <c:pt idx="41">
                  <c:v>0.77884512156838126</c:v>
                </c:pt>
                <c:pt idx="42">
                  <c:v>0.79652024301019508</c:v>
                </c:pt>
                <c:pt idx="43">
                  <c:v>0.8136552981945514</c:v>
                </c:pt>
                <c:pt idx="44">
                  <c:v>0.83023947097969364</c:v>
                </c:pt>
                <c:pt idx="45">
                  <c:v>0.84626674208970387</c:v>
                </c:pt>
                <c:pt idx="46">
                  <c:v>0.86173615881879417</c:v>
                </c:pt>
                <c:pt idx="47">
                  <c:v>0.87665187830896651</c:v>
                </c:pt>
                <c:pt idx="48">
                  <c:v>0.89102297989179435</c:v>
                </c:pt>
                <c:pt idx="49">
                  <c:v>0.90486306587929177</c:v>
                </c:pt>
                <c:pt idx="50">
                  <c:v>0.91818969056702693</c:v>
                </c:pt>
                <c:pt idx="51">
                  <c:v>0.93102367070475944</c:v>
                </c:pt>
                <c:pt idx="52">
                  <c:v>0.9433883357274484</c:v>
                </c:pt>
                <c:pt idx="53">
                  <c:v>0.95530877303259343</c:v>
                </c:pt>
                <c:pt idx="54">
                  <c:v>0.96681111448328283</c:v>
                </c:pt>
                <c:pt idx="55">
                  <c:v>0.97792189779796379</c:v>
                </c:pt>
                <c:pt idx="56">
                  <c:v>0.98866752319331153</c:v>
                </c:pt>
                <c:pt idx="57">
                  <c:v>0.99907381360679259</c:v>
                </c:pt>
                <c:pt idx="58">
                  <c:v>1.0091656772430859</c:v>
                </c:pt>
                <c:pt idx="59">
                  <c:v>1.0189668644866099</c:v>
                </c:pt>
                <c:pt idx="60">
                  <c:v>1.028499807249349</c:v>
                </c:pt>
                <c:pt idx="61">
                  <c:v>1.0377855270975322</c:v>
                </c:pt>
                <c:pt idx="62">
                  <c:v>1.0468435984209523</c:v>
                </c:pt>
                <c:pt idx="63">
                  <c:v>1.05569215389598</c:v>
                </c:pt>
                <c:pt idx="64">
                  <c:v>1.0643479210677382</c:v>
                </c:pt>
                <c:pt idx="65">
                  <c:v>1.0728262806825433</c:v>
                </c:pt>
                <c:pt idx="66">
                  <c:v>1.0811413392007936</c:v>
                </c:pt>
                <c:pt idx="67">
                  <c:v>1.0893060095718163</c:v>
                </c:pt>
                <c:pt idx="68">
                  <c:v>1.0973320957860602</c:v>
                </c:pt>
                <c:pt idx="69">
                  <c:v>1.1052303779147483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7-4FE2-9C59-C9F262E01AA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'KS mot 10PFAS 3.1.24'!xdata2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'KS mot 10PFAS 3.1.24'!ydata2</c:f>
              <c:numCache>
                <c:formatCode>General</c:formatCode>
                <c:ptCount val="70"/>
                <c:pt idx="0">
                  <c:v>0.7959910951661846</c:v>
                </c:pt>
                <c:pt idx="1">
                  <c:v>0.80259563842032944</c:v>
                </c:pt>
                <c:pt idx="2">
                  <c:v>0.80923115765424258</c:v>
                </c:pt>
                <c:pt idx="3">
                  <c:v>0.81589954133150022</c:v>
                </c:pt>
                <c:pt idx="4">
                  <c:v>0.82260282706338783</c:v>
                </c:pt>
                <c:pt idx="5">
                  <c:v>0.82934321576615444</c:v>
                </c:pt>
                <c:pt idx="6">
                  <c:v>0.83612308734057994</c:v>
                </c:pt>
                <c:pt idx="7">
                  <c:v>0.84294501804772426</c:v>
                </c:pt>
                <c:pt idx="8">
                  <c:v>0.849811799773593</c:v>
                </c:pt>
                <c:pt idx="9">
                  <c:v>0.85672646139561048</c:v>
                </c:pt>
                <c:pt idx="10">
                  <c:v>0.86369229248497792</c:v>
                </c:pt>
                <c:pt idx="11">
                  <c:v>0.87071286960076044</c:v>
                </c:pt>
                <c:pt idx="12">
                  <c:v>0.87779208545322196</c:v>
                </c:pt>
                <c:pt idx="13">
                  <c:v>0.8849341812344621</c:v>
                </c:pt>
                <c:pt idx="14">
                  <c:v>0.89214378243229031</c:v>
                </c:pt>
                <c:pt idx="15">
                  <c:v>0.89942593845635854</c:v>
                </c:pt>
                <c:pt idx="16">
                  <c:v>0.90678616641085008</c:v>
                </c:pt>
                <c:pt idx="17">
                  <c:v>0.91423049934138245</c:v>
                </c:pt>
                <c:pt idx="18">
                  <c:v>0.92176553925963889</c:v>
                </c:pt>
                <c:pt idx="19">
                  <c:v>0.92939851520017358</c:v>
                </c:pt>
                <c:pt idx="20">
                  <c:v>0.93713734648007962</c:v>
                </c:pt>
                <c:pt idx="21">
                  <c:v>0.94499071120112732</c:v>
                </c:pt>
                <c:pt idx="22">
                  <c:v>0.95296811983957319</c:v>
                </c:pt>
                <c:pt idx="23">
                  <c:v>0.9610799934912031</c:v>
                </c:pt>
                <c:pt idx="24">
                  <c:v>0.96933774595430844</c:v>
                </c:pt>
                <c:pt idx="25">
                  <c:v>0.97775386831329314</c:v>
                </c:pt>
                <c:pt idx="26">
                  <c:v>0.98634201399973187</c:v>
                </c:pt>
                <c:pt idx="27">
                  <c:v>0.99511708142480448</c:v>
                </c:pt>
                <c:pt idx="28">
                  <c:v>1.0040952901702416</c:v>
                </c:pt>
                <c:pt idx="29">
                  <c:v>1.0132942453792542</c:v>
                </c:pt>
                <c:pt idx="30">
                  <c:v>1.0227329834132524</c:v>
                </c:pt>
                <c:pt idx="31">
                  <c:v>1.0324319900838499</c:v>
                </c:pt>
                <c:pt idx="32">
                  <c:v>1.042413180944374</c:v>
                </c:pt>
                <c:pt idx="33">
                  <c:v>1.0526998314299227</c:v>
                </c:pt>
                <c:pt idx="34">
                  <c:v>1.0633164433801054</c:v>
                </c:pt>
                <c:pt idx="35">
                  <c:v>1.0742885340987023</c:v>
                </c:pt>
                <c:pt idx="36">
                  <c:v>1.0856423351474076</c:v>
                </c:pt>
                <c:pt idx="37">
                  <c:v>1.0974043911425637</c:v>
                </c:pt>
                <c:pt idx="38">
                  <c:v>1.1096010544716113</c:v>
                </c:pt>
                <c:pt idx="39">
                  <c:v>1.1222578803718921</c:v>
                </c:pt>
                <c:pt idx="40">
                  <c:v>1.1353989380370082</c:v>
                </c:pt>
                <c:pt idx="41">
                  <c:v>1.1490460664389526</c:v>
                </c:pt>
                <c:pt idx="42">
                  <c:v>1.163218116644964</c:v>
                </c:pt>
                <c:pt idx="43">
                  <c:v>1.1779302331084327</c:v>
                </c:pt>
                <c:pt idx="44">
                  <c:v>1.1931932319711152</c:v>
                </c:pt>
                <c:pt idx="45">
                  <c:v>1.2090131325089302</c:v>
                </c:pt>
                <c:pt idx="46">
                  <c:v>1.2253908874276651</c:v>
                </c:pt>
                <c:pt idx="47">
                  <c:v>1.242322339585318</c:v>
                </c:pt>
                <c:pt idx="48">
                  <c:v>1.2597984096503154</c:v>
                </c:pt>
                <c:pt idx="49">
                  <c:v>1.2778054953106428</c:v>
                </c:pt>
                <c:pt idx="50">
                  <c:v>1.2963260422707328</c:v>
                </c:pt>
                <c:pt idx="51">
                  <c:v>1.3153392337808252</c:v>
                </c:pt>
                <c:pt idx="52">
                  <c:v>1.3348217404059615</c:v>
                </c:pt>
                <c:pt idx="53">
                  <c:v>1.3547484747486416</c:v>
                </c:pt>
                <c:pt idx="54">
                  <c:v>1.3750933049457776</c:v>
                </c:pt>
                <c:pt idx="55">
                  <c:v>1.3958296932789218</c:v>
                </c:pt>
                <c:pt idx="56">
                  <c:v>1.4169312395313989</c:v>
                </c:pt>
                <c:pt idx="57">
                  <c:v>1.4383721207657432</c:v>
                </c:pt>
                <c:pt idx="58">
                  <c:v>1.460127428777275</c:v>
                </c:pt>
                <c:pt idx="59">
                  <c:v>1.4821734131815758</c:v>
                </c:pt>
                <c:pt idx="60">
                  <c:v>1.5044876420666624</c:v>
                </c:pt>
                <c:pt idx="61">
                  <c:v>1.5270490938663039</c:v>
                </c:pt>
                <c:pt idx="62">
                  <c:v>1.5498381941907091</c:v>
                </c:pt>
                <c:pt idx="63">
                  <c:v>1.5728368103635062</c:v>
                </c:pt>
                <c:pt idx="64">
                  <c:v>1.5960282148395732</c:v>
                </c:pt>
                <c:pt idx="65">
                  <c:v>1.6193970268725935</c:v>
                </c:pt>
                <c:pt idx="66">
                  <c:v>1.6429291400021684</c:v>
                </c:pt>
                <c:pt idx="67">
                  <c:v>1.6666116412789709</c:v>
                </c:pt>
                <c:pt idx="68">
                  <c:v>1.6904327267125518</c:v>
                </c:pt>
                <c:pt idx="69">
                  <c:v>1.7143816162316889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47-4FE2-9C59-C9F262E01AA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3.1.24'!xdata3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'KS mot 10PFAS 3.1.24'!ydata3</c:f>
              <c:numCache>
                <c:formatCode>General</c:formatCode>
                <c:ptCount val="100"/>
                <c:pt idx="0">
                  <c:v>-1.521769518428409</c:v>
                </c:pt>
                <c:pt idx="1">
                  <c:v>-1.5089627500121394</c:v>
                </c:pt>
                <c:pt idx="2">
                  <c:v>-1.4961812808149082</c:v>
                </c:pt>
                <c:pt idx="3">
                  <c:v>-1.4834251807305678</c:v>
                </c:pt>
                <c:pt idx="4">
                  <c:v>-1.4706945188514324</c:v>
                </c:pt>
                <c:pt idx="5">
                  <c:v>-1.4579893634550172</c:v>
                </c:pt>
                <c:pt idx="6">
                  <c:v>-1.4453097819908489</c:v>
                </c:pt>
                <c:pt idx="7">
                  <c:v>-1.4326558410673575</c:v>
                </c:pt>
                <c:pt idx="8">
                  <c:v>-1.4200276064388473</c:v>
                </c:pt>
                <c:pt idx="9">
                  <c:v>-1.4074251429925633</c:v>
                </c:pt>
                <c:pt idx="10">
                  <c:v>-1.3948485147358438</c:v>
                </c:pt>
                <c:pt idx="11">
                  <c:v>-1.3822977847833835</c:v>
                </c:pt>
                <c:pt idx="12">
                  <c:v>-1.3697730153445915</c:v>
                </c:pt>
                <c:pt idx="13">
                  <c:v>-1.3572742677110696</c:v>
                </c:pt>
                <c:pt idx="14">
                  <c:v>-1.3448016022441993</c:v>
                </c:pt>
                <c:pt idx="15">
                  <c:v>-1.332355078362857</c:v>
                </c:pt>
                <c:pt idx="16">
                  <c:v>-1.3199347545312545</c:v>
                </c:pt>
                <c:pt idx="17">
                  <c:v>-1.3075406882469098</c:v>
                </c:pt>
                <c:pt idx="18">
                  <c:v>-1.2951729360287603</c:v>
                </c:pt>
                <c:pt idx="19">
                  <c:v>-1.2828315534054182</c:v>
                </c:pt>
                <c:pt idx="20">
                  <c:v>-1.2705165949035742</c:v>
                </c:pt>
                <c:pt idx="21">
                  <c:v>-1.2582281140365572</c:v>
                </c:pt>
                <c:pt idx="22">
                  <c:v>-1.2459661632930543</c:v>
                </c:pt>
                <c:pt idx="23">
                  <c:v>-1.2337307941259923</c:v>
                </c:pt>
                <c:pt idx="24">
                  <c:v>-1.2215220569415963</c:v>
                </c:pt>
                <c:pt idx="25">
                  <c:v>-1.2093400010886168</c:v>
                </c:pt>
                <c:pt idx="26">
                  <c:v>-1.197184674847743</c:v>
                </c:pt>
                <c:pt idx="27">
                  <c:v>-1.1850561254211989</c:v>
                </c:pt>
                <c:pt idx="28">
                  <c:v>-1.1729543989225326</c:v>
                </c:pt>
                <c:pt idx="29">
                  <c:v>-1.1608795403665995</c:v>
                </c:pt>
                <c:pt idx="30">
                  <c:v>-1.148831593659748</c:v>
                </c:pt>
                <c:pt idx="31">
                  <c:v>-1.1368106015902097</c:v>
                </c:pt>
                <c:pt idx="32">
                  <c:v>-1.1248166058187024</c:v>
                </c:pt>
                <c:pt idx="33">
                  <c:v>-1.1128496468692439</c:v>
                </c:pt>
                <c:pt idx="34">
                  <c:v>-1.1009097641201915</c:v>
                </c:pt>
                <c:pt idx="35">
                  <c:v>-1.0889969957955001</c:v>
                </c:pt>
                <c:pt idx="36">
                  <c:v>-1.077111378956213</c:v>
                </c:pt>
                <c:pt idx="37">
                  <c:v>-1.065252949492185</c:v>
                </c:pt>
                <c:pt idx="38">
                  <c:v>-1.0534217421140393</c:v>
                </c:pt>
                <c:pt idx="39">
                  <c:v>-1.0416177903453729</c:v>
                </c:pt>
                <c:pt idx="40">
                  <c:v>-1.029841126515201</c:v>
                </c:pt>
                <c:pt idx="41">
                  <c:v>-1.0180917817506516</c:v>
                </c:pt>
                <c:pt idx="42">
                  <c:v>-1.0063697859699194</c:v>
                </c:pt>
                <c:pt idx="43">
                  <c:v>-0.9946751678754675</c:v>
                </c:pt>
                <c:pt idx="44">
                  <c:v>-0.98300795494749571</c:v>
                </c:pt>
                <c:pt idx="45">
                  <c:v>-0.97136817343767157</c:v>
                </c:pt>
                <c:pt idx="46">
                  <c:v>-0.95975584836312677</c:v>
                </c:pt>
                <c:pt idx="47">
                  <c:v>-0.94817100350072558</c:v>
                </c:pt>
                <c:pt idx="48">
                  <c:v>-0.93661366138160695</c:v>
                </c:pt>
                <c:pt idx="49">
                  <c:v>-0.92508384328599802</c:v>
                </c:pt>
                <c:pt idx="50">
                  <c:v>-0.91358156923831713</c:v>
                </c:pt>
                <c:pt idx="51">
                  <c:v>-0.9021068580025462</c:v>
                </c:pt>
                <c:pt idx="52">
                  <c:v>-0.89065972707789576</c:v>
                </c:pt>
                <c:pt idx="53">
                  <c:v>-0.87924019269475373</c:v>
                </c:pt>
                <c:pt idx="54">
                  <c:v>-0.86784826981092156</c:v>
                </c:pt>
                <c:pt idx="55">
                  <c:v>-0.85648397210814209</c:v>
                </c:pt>
                <c:pt idx="56">
                  <c:v>-0.84514731198892168</c:v>
                </c:pt>
                <c:pt idx="57">
                  <c:v>-0.83383830057364339</c:v>
                </c:pt>
                <c:pt idx="58">
                  <c:v>-0.82255694769797927</c:v>
                </c:pt>
                <c:pt idx="59">
                  <c:v>-0.81130326191059621</c:v>
                </c:pt>
                <c:pt idx="60">
                  <c:v>-0.80007725047116196</c:v>
                </c:pt>
                <c:pt idx="61">
                  <c:v>-0.78887891934865473</c:v>
                </c:pt>
                <c:pt idx="62">
                  <c:v>-0.77770827321996516</c:v>
                </c:pt>
                <c:pt idx="63">
                  <c:v>-0.76656531546880524</c:v>
                </c:pt>
                <c:pt idx="64">
                  <c:v>-0.75545004818491845</c:v>
                </c:pt>
                <c:pt idx="65">
                  <c:v>-0.74436247216359064</c:v>
                </c:pt>
                <c:pt idx="66">
                  <c:v>-0.73330258690546435</c:v>
                </c:pt>
                <c:pt idx="67">
                  <c:v>-0.72227039061665588</c:v>
                </c:pt>
                <c:pt idx="68">
                  <c:v>-0.71126588020917225</c:v>
                </c:pt>
                <c:pt idx="69">
                  <c:v>-0.70028905130163688</c:v>
                </c:pt>
                <c:pt idx="70">
                  <c:v>-0.68933989822030983</c:v>
                </c:pt>
                <c:pt idx="71">
                  <c:v>-0.67841841400041458</c:v>
                </c:pt>
                <c:pt idx="72">
                  <c:v>-0.66752459038776157</c:v>
                </c:pt>
                <c:pt idx="73">
                  <c:v>-0.65665841784067669</c:v>
                </c:pt>
                <c:pt idx="74">
                  <c:v>-0.64581988553222169</c:v>
                </c:pt>
                <c:pt idx="75">
                  <c:v>-0.63500898135271888</c:v>
                </c:pt>
                <c:pt idx="76">
                  <c:v>-0.62422569191256705</c:v>
                </c:pt>
                <c:pt idx="77">
                  <c:v>-0.613470002545355</c:v>
                </c:pt>
                <c:pt idx="78">
                  <c:v>-0.60274189731126548</c:v>
                </c:pt>
                <c:pt idx="79">
                  <c:v>-0.5920413590007727</c:v>
                </c:pt>
                <c:pt idx="80">
                  <c:v>-0.58136836913862777</c:v>
                </c:pt>
                <c:pt idx="81">
                  <c:v>-0.57072290798813108</c:v>
                </c:pt>
                <c:pt idx="82">
                  <c:v>-0.56010495455568776</c:v>
                </c:pt>
                <c:pt idx="83">
                  <c:v>-0.54951448659565072</c:v>
                </c:pt>
                <c:pt idx="84">
                  <c:v>-0.53895148061543607</c:v>
                </c:pt>
                <c:pt idx="85">
                  <c:v>-0.5284159118809213</c:v>
                </c:pt>
                <c:pt idx="86">
                  <c:v>-0.51790775442211245</c:v>
                </c:pt>
                <c:pt idx="87">
                  <c:v>-0.50742698103908901</c:v>
                </c:pt>
                <c:pt idx="88">
                  <c:v>-0.49697356330820996</c:v>
                </c:pt>
                <c:pt idx="89">
                  <c:v>-0.48654747158858735</c:v>
                </c:pt>
                <c:pt idx="90">
                  <c:v>-0.47614867502882197</c:v>
                </c:pt>
                <c:pt idx="91">
                  <c:v>-0.46577714157399441</c:v>
                </c:pt>
                <c:pt idx="92">
                  <c:v>-0.45543283797291378</c:v>
                </c:pt>
                <c:pt idx="93">
                  <c:v>-0.44511572978561098</c:v>
                </c:pt>
                <c:pt idx="94">
                  <c:v>-0.43482578139108319</c:v>
                </c:pt>
                <c:pt idx="95">
                  <c:v>-0.42456295599528082</c:v>
                </c:pt>
                <c:pt idx="96">
                  <c:v>-0.41432721563932873</c:v>
                </c:pt>
                <c:pt idx="97">
                  <c:v>-0.40411852120798408</c:v>
                </c:pt>
                <c:pt idx="98">
                  <c:v>-0.39393683243832545</c:v>
                </c:pt>
                <c:pt idx="99">
                  <c:v>-0.38378210792866407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47-4FE2-9C59-C9F262E01AA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3.1.24'!xdata4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'KS mot 10PFAS 3.1.24'!ydata4</c:f>
              <c:numCache>
                <c:formatCode>General</c:formatCode>
                <c:ptCount val="100"/>
                <c:pt idx="0">
                  <c:v>2.1439266688749128</c:v>
                </c:pt>
                <c:pt idx="1">
                  <c:v>2.1533164140300549</c:v>
                </c:pt>
                <c:pt idx="2">
                  <c:v>2.1627314584042354</c:v>
                </c:pt>
                <c:pt idx="3">
                  <c:v>2.1721718718913068</c:v>
                </c:pt>
                <c:pt idx="4">
                  <c:v>2.1816377235835827</c:v>
                </c:pt>
                <c:pt idx="5">
                  <c:v>2.1911290817585791</c:v>
                </c:pt>
                <c:pt idx="6">
                  <c:v>2.2006460138658226</c:v>
                </c:pt>
                <c:pt idx="7">
                  <c:v>2.2101885865137429</c:v>
                </c:pt>
                <c:pt idx="8">
                  <c:v>2.2197568654566444</c:v>
                </c:pt>
                <c:pt idx="9">
                  <c:v>2.2293509155817719</c:v>
                </c:pt>
                <c:pt idx="10">
                  <c:v>2.2389708008964639</c:v>
                </c:pt>
                <c:pt idx="11">
                  <c:v>2.2486165845154154</c:v>
                </c:pt>
                <c:pt idx="12">
                  <c:v>2.2582883286480349</c:v>
                </c:pt>
                <c:pt idx="13">
                  <c:v>2.2679860945859245</c:v>
                </c:pt>
                <c:pt idx="14">
                  <c:v>2.2777099426904659</c:v>
                </c:pt>
                <c:pt idx="15">
                  <c:v>2.2874599323805356</c:v>
                </c:pt>
                <c:pt idx="16">
                  <c:v>2.2972361221203448</c:v>
                </c:pt>
                <c:pt idx="17">
                  <c:v>2.3070385694074114</c:v>
                </c:pt>
                <c:pt idx="18">
                  <c:v>2.3168673307606737</c:v>
                </c:pt>
                <c:pt idx="19">
                  <c:v>2.3267224617087434</c:v>
                </c:pt>
                <c:pt idx="20">
                  <c:v>2.3366040167783106</c:v>
                </c:pt>
                <c:pt idx="21">
                  <c:v>2.3465120494827056</c:v>
                </c:pt>
                <c:pt idx="22">
                  <c:v>2.3564466123106143</c:v>
                </c:pt>
                <c:pt idx="23">
                  <c:v>2.3664077567149642</c:v>
                </c:pt>
                <c:pt idx="24">
                  <c:v>2.3763955331019799</c:v>
                </c:pt>
                <c:pt idx="25">
                  <c:v>2.3864099908204115</c:v>
                </c:pt>
                <c:pt idx="26">
                  <c:v>2.3964511781509494</c:v>
                </c:pt>
                <c:pt idx="27">
                  <c:v>2.4065191422958172</c:v>
                </c:pt>
                <c:pt idx="28">
                  <c:v>2.4166139293685625</c:v>
                </c:pt>
                <c:pt idx="29">
                  <c:v>2.426735584384041</c:v>
                </c:pt>
                <c:pt idx="30">
                  <c:v>2.4368841512486008</c:v>
                </c:pt>
                <c:pt idx="31">
                  <c:v>2.4470596727504743</c:v>
                </c:pt>
                <c:pt idx="32">
                  <c:v>2.4572621905503786</c:v>
                </c:pt>
                <c:pt idx="33">
                  <c:v>2.4674917451723317</c:v>
                </c:pt>
                <c:pt idx="34">
                  <c:v>2.4777483759946914</c:v>
                </c:pt>
                <c:pt idx="35">
                  <c:v>2.4880321212414116</c:v>
                </c:pt>
                <c:pt idx="36">
                  <c:v>2.4983430179735362</c:v>
                </c:pt>
                <c:pt idx="37">
                  <c:v>2.5086811020809194</c:v>
                </c:pt>
                <c:pt idx="38">
                  <c:v>2.5190464082741855</c:v>
                </c:pt>
                <c:pt idx="39">
                  <c:v>2.5294389700769306</c:v>
                </c:pt>
                <c:pt idx="40">
                  <c:v>2.5398588198181704</c:v>
                </c:pt>
                <c:pt idx="41">
                  <c:v>2.5503059886250332</c:v>
                </c:pt>
                <c:pt idx="42">
                  <c:v>2.5607805064157123</c:v>
                </c:pt>
                <c:pt idx="43">
                  <c:v>2.5712824018926721</c:v>
                </c:pt>
                <c:pt idx="44">
                  <c:v>2.581811702536112</c:v>
                </c:pt>
                <c:pt idx="45">
                  <c:v>2.5923684345976996</c:v>
                </c:pt>
                <c:pt idx="46">
                  <c:v>2.6029526230945663</c:v>
                </c:pt>
                <c:pt idx="47">
                  <c:v>2.6135642918035771</c:v>
                </c:pt>
                <c:pt idx="48">
                  <c:v>2.6242034632558697</c:v>
                </c:pt>
                <c:pt idx="49">
                  <c:v>2.6348701587316725</c:v>
                </c:pt>
                <c:pt idx="50">
                  <c:v>2.6455643982554031</c:v>
                </c:pt>
                <c:pt idx="51">
                  <c:v>2.6562862005910439</c:v>
                </c:pt>
                <c:pt idx="52">
                  <c:v>2.667035583237805</c:v>
                </c:pt>
                <c:pt idx="53">
                  <c:v>2.6778125624260749</c:v>
                </c:pt>
                <c:pt idx="54">
                  <c:v>2.688617153113654</c:v>
                </c:pt>
                <c:pt idx="55">
                  <c:v>2.699449368982286</c:v>
                </c:pt>
                <c:pt idx="56">
                  <c:v>2.7103092224344776</c:v>
                </c:pt>
                <c:pt idx="57">
                  <c:v>2.721196724590611</c:v>
                </c:pt>
                <c:pt idx="58">
                  <c:v>2.7321118852863586</c:v>
                </c:pt>
                <c:pt idx="59">
                  <c:v>2.7430547130703866</c:v>
                </c:pt>
                <c:pt idx="60">
                  <c:v>2.7540252152023643</c:v>
                </c:pt>
                <c:pt idx="61">
                  <c:v>2.7650233976512686</c:v>
                </c:pt>
                <c:pt idx="62">
                  <c:v>2.7760492650939907</c:v>
                </c:pt>
                <c:pt idx="63">
                  <c:v>2.7871028209142423</c:v>
                </c:pt>
                <c:pt idx="64">
                  <c:v>2.7981840672017673</c:v>
                </c:pt>
                <c:pt idx="65">
                  <c:v>2.8092930047518512</c:v>
                </c:pt>
                <c:pt idx="66">
                  <c:v>2.8204296330651366</c:v>
                </c:pt>
                <c:pt idx="67">
                  <c:v>2.8315939503477394</c:v>
                </c:pt>
                <c:pt idx="68">
                  <c:v>2.8427859535116675</c:v>
                </c:pt>
                <c:pt idx="69">
                  <c:v>2.8540056381755439</c:v>
                </c:pt>
                <c:pt idx="70">
                  <c:v>2.8652529986656283</c:v>
                </c:pt>
                <c:pt idx="71">
                  <c:v>2.876528028017145</c:v>
                </c:pt>
                <c:pt idx="72">
                  <c:v>2.8878307179759037</c:v>
                </c:pt>
                <c:pt idx="73">
                  <c:v>2.8991610590002308</c:v>
                </c:pt>
                <c:pt idx="74">
                  <c:v>2.9105190402631869</c:v>
                </c:pt>
                <c:pt idx="75">
                  <c:v>2.9219046496550956</c:v>
                </c:pt>
                <c:pt idx="76">
                  <c:v>2.9333178737863559</c:v>
                </c:pt>
                <c:pt idx="77">
                  <c:v>2.9447586979905553</c:v>
                </c:pt>
                <c:pt idx="78">
                  <c:v>2.9562271063278773</c:v>
                </c:pt>
                <c:pt idx="79">
                  <c:v>2.9677230815887961</c:v>
                </c:pt>
                <c:pt idx="80">
                  <c:v>2.9792466052980631</c:v>
                </c:pt>
                <c:pt idx="81">
                  <c:v>2.9907976577189777</c:v>
                </c:pt>
                <c:pt idx="82">
                  <c:v>3.0023762178579463</c:v>
                </c:pt>
                <c:pt idx="83">
                  <c:v>3.013982263469321</c:v>
                </c:pt>
                <c:pt idx="84">
                  <c:v>3.0256157710605178</c:v>
                </c:pt>
                <c:pt idx="85">
                  <c:v>3.0372767158974145</c:v>
                </c:pt>
                <c:pt idx="86">
                  <c:v>3.0489650720100174</c:v>
                </c:pt>
                <c:pt idx="87">
                  <c:v>3.0606808121984059</c:v>
                </c:pt>
                <c:pt idx="88">
                  <c:v>3.0724239080389384</c:v>
                </c:pt>
                <c:pt idx="89">
                  <c:v>3.0841943298907273</c:v>
                </c:pt>
                <c:pt idx="90">
                  <c:v>3.0959920469023734</c:v>
                </c:pt>
                <c:pt idx="91">
                  <c:v>3.107817027018958</c:v>
                </c:pt>
                <c:pt idx="92">
                  <c:v>3.1196692369892891</c:v>
                </c:pt>
                <c:pt idx="93">
                  <c:v>3.1315486423733976</c:v>
                </c:pt>
                <c:pt idx="94">
                  <c:v>3.1434552075502813</c:v>
                </c:pt>
                <c:pt idx="95">
                  <c:v>3.1553888957258911</c:v>
                </c:pt>
                <c:pt idx="96">
                  <c:v>3.1673496689413505</c:v>
                </c:pt>
                <c:pt idx="97">
                  <c:v>3.1793374880814174</c:v>
                </c:pt>
                <c:pt idx="98">
                  <c:v>3.1913523128831702</c:v>
                </c:pt>
                <c:pt idx="99">
                  <c:v>3.2033941019449204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47-4FE2-9C59-C9F262E0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47568"/>
        <c:axId val="690752488"/>
      </c:scatterChart>
      <c:valAx>
        <c:axId val="69074756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2488"/>
        <c:crosses val="autoZero"/>
        <c:crossBetween val="midCat"/>
      </c:valAx>
      <c:valAx>
        <c:axId val="69075248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47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Clay+Silt%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8-4FF2-8D62-CDA5C369537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88-4FF2-8D62-CDA5C369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56096"/>
        <c:axId val="690754456"/>
      </c:scatterChart>
      <c:valAx>
        <c:axId val="690756096"/>
        <c:scaling>
          <c:orientation val="minMax"/>
          <c:max val="1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4456"/>
        <c:crosses val="autoZero"/>
        <c:crossBetween val="midCat"/>
      </c:valAx>
      <c:valAx>
        <c:axId val="69075445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56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7-490A-A95D-9850837F803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0.7059407984357986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CF7-490A-A95D-9850837F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50520"/>
        <c:axId val="690756096"/>
      </c:scatterChart>
      <c:valAx>
        <c:axId val="690750520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6096"/>
        <c:crosses val="autoZero"/>
        <c:crossBetween val="midCat"/>
      </c:valAx>
      <c:valAx>
        <c:axId val="69075609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50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3.1.24'!$F$93:$F$187</c:f>
              <c:numCache>
                <c:formatCode>0.000</c:formatCode>
                <c:ptCount val="95"/>
                <c:pt idx="0">
                  <c:v>1.229288379554085</c:v>
                </c:pt>
                <c:pt idx="1">
                  <c:v>1.285700135018645</c:v>
                </c:pt>
                <c:pt idx="2">
                  <c:v>0.99984441261650114</c:v>
                </c:pt>
                <c:pt idx="3">
                  <c:v>1.3052272811409926</c:v>
                </c:pt>
                <c:pt idx="4">
                  <c:v>1.2314580624565683</c:v>
                </c:pt>
                <c:pt idx="5">
                  <c:v>1.3182453785558907</c:v>
                </c:pt>
                <c:pt idx="6">
                  <c:v>1.2761535302477194</c:v>
                </c:pt>
                <c:pt idx="7">
                  <c:v>1.3160756956534074</c:v>
                </c:pt>
                <c:pt idx="8">
                  <c:v>1.2987182324335431</c:v>
                </c:pt>
                <c:pt idx="9">
                  <c:v>1.2911243422748524</c:v>
                </c:pt>
                <c:pt idx="10">
                  <c:v>1.3019727567872676</c:v>
                </c:pt>
                <c:pt idx="11">
                  <c:v>1.3030575982385093</c:v>
                </c:pt>
                <c:pt idx="12">
                  <c:v>1.2900395008236107</c:v>
                </c:pt>
                <c:pt idx="13">
                  <c:v>1.3019727567872676</c:v>
                </c:pt>
                <c:pt idx="14">
                  <c:v>1.1663675753820764</c:v>
                </c:pt>
                <c:pt idx="15">
                  <c:v>1.3052272811409922</c:v>
                </c:pt>
                <c:pt idx="16">
                  <c:v>0.44928737611142355</c:v>
                </c:pt>
                <c:pt idx="17">
                  <c:v>1.3160756956534074</c:v>
                </c:pt>
                <c:pt idx="18">
                  <c:v>0.5762138259066828</c:v>
                </c:pt>
                <c:pt idx="19">
                  <c:v>0.78124886019133233</c:v>
                </c:pt>
                <c:pt idx="20">
                  <c:v>0.49159619270984334</c:v>
                </c:pt>
                <c:pt idx="21">
                  <c:v>0.63696494717620866</c:v>
                </c:pt>
                <c:pt idx="22">
                  <c:v>0.70097059279945895</c:v>
                </c:pt>
                <c:pt idx="23">
                  <c:v>0.82030315243602747</c:v>
                </c:pt>
                <c:pt idx="24">
                  <c:v>0.53390500930826312</c:v>
                </c:pt>
                <c:pt idx="25">
                  <c:v>0.63913463007869176</c:v>
                </c:pt>
                <c:pt idx="26">
                  <c:v>0.77690949438636625</c:v>
                </c:pt>
                <c:pt idx="27">
                  <c:v>0.90383594418162549</c:v>
                </c:pt>
                <c:pt idx="28">
                  <c:v>0.87671490790058726</c:v>
                </c:pt>
                <c:pt idx="29">
                  <c:v>0.99713230898839733</c:v>
                </c:pt>
                <c:pt idx="30">
                  <c:v>1.1370768561985547</c:v>
                </c:pt>
                <c:pt idx="31">
                  <c:v>1.1728766240895254</c:v>
                </c:pt>
                <c:pt idx="32">
                  <c:v>1.1978279774680807</c:v>
                </c:pt>
                <c:pt idx="33">
                  <c:v>1.04817301442786</c:v>
                </c:pt>
                <c:pt idx="34">
                  <c:v>1.0997268498737602</c:v>
                </c:pt>
                <c:pt idx="35">
                  <c:v>1.2195248064929112</c:v>
                </c:pt>
                <c:pt idx="36">
                  <c:v>1.1835080703116923</c:v>
                </c:pt>
                <c:pt idx="37">
                  <c:v>1.2954637080798186</c:v>
                </c:pt>
                <c:pt idx="38">
                  <c:v>1.20433702617553</c:v>
                </c:pt>
                <c:pt idx="39">
                  <c:v>1.0622227960628892</c:v>
                </c:pt>
                <c:pt idx="40">
                  <c:v>1.1511797950646949</c:v>
                </c:pt>
                <c:pt idx="41">
                  <c:v>1.2455610013227081</c:v>
                </c:pt>
                <c:pt idx="42">
                  <c:v>1.2303732210053266</c:v>
                </c:pt>
                <c:pt idx="43">
                  <c:v>1.0730712105753044</c:v>
                </c:pt>
                <c:pt idx="44">
                  <c:v>1.1858947215044238</c:v>
                </c:pt>
                <c:pt idx="45">
                  <c:v>0.53390500930826312</c:v>
                </c:pt>
                <c:pt idx="46">
                  <c:v>0.40263919370803769</c:v>
                </c:pt>
                <c:pt idx="47">
                  <c:v>0.49919008286853406</c:v>
                </c:pt>
                <c:pt idx="48">
                  <c:v>0.52197175334460622</c:v>
                </c:pt>
                <c:pt idx="49">
                  <c:v>0.58163803316289053</c:v>
                </c:pt>
                <c:pt idx="50">
                  <c:v>0.4503722175626651</c:v>
                </c:pt>
                <c:pt idx="51">
                  <c:v>0.40589371806176222</c:v>
                </c:pt>
                <c:pt idx="52">
                  <c:v>0.43192991289155902</c:v>
                </c:pt>
                <c:pt idx="53">
                  <c:v>0.70097059279945895</c:v>
                </c:pt>
                <c:pt idx="54">
                  <c:v>0.5740441430041997</c:v>
                </c:pt>
                <c:pt idx="55">
                  <c:v>0.68903733683580204</c:v>
                </c:pt>
                <c:pt idx="56">
                  <c:v>0.68686765393331917</c:v>
                </c:pt>
                <c:pt idx="57">
                  <c:v>1.1208042344299318</c:v>
                </c:pt>
                <c:pt idx="58">
                  <c:v>1.3128211712996829</c:v>
                </c:pt>
                <c:pt idx="59">
                  <c:v>0.9515689680362529</c:v>
                </c:pt>
                <c:pt idx="60">
                  <c:v>0.60767422799268722</c:v>
                </c:pt>
                <c:pt idx="61">
                  <c:v>0.89624205402293478</c:v>
                </c:pt>
                <c:pt idx="62">
                  <c:v>1.2715971961525048</c:v>
                </c:pt>
                <c:pt idx="63">
                  <c:v>1.2791910863111955</c:v>
                </c:pt>
                <c:pt idx="64">
                  <c:v>1.2715971961525048</c:v>
                </c:pt>
                <c:pt idx="65">
                  <c:v>1.3073969640434755</c:v>
                </c:pt>
                <c:pt idx="66">
                  <c:v>0.85935744468072273</c:v>
                </c:pt>
                <c:pt idx="67">
                  <c:v>0.94289023642632064</c:v>
                </c:pt>
                <c:pt idx="68">
                  <c:v>1.0264230281719187</c:v>
                </c:pt>
                <c:pt idx="69">
                  <c:v>1.1229739173324149</c:v>
                </c:pt>
                <c:pt idx="70">
                  <c:v>1.2021673432730466</c:v>
                </c:pt>
                <c:pt idx="71">
                  <c:v>0.91902372449900693</c:v>
                </c:pt>
                <c:pt idx="72">
                  <c:v>0.65117637018747265</c:v>
                </c:pt>
                <c:pt idx="73">
                  <c:v>1.2112800114634756</c:v>
                </c:pt>
                <c:pt idx="74">
                  <c:v>1.1430434841803834</c:v>
                </c:pt>
                <c:pt idx="75">
                  <c:v>1.2123648529147171</c:v>
                </c:pt>
                <c:pt idx="76">
                  <c:v>1.0457332060040181</c:v>
                </c:pt>
                <c:pt idx="77">
                  <c:v>1.2331938087785548</c:v>
                </c:pt>
                <c:pt idx="78">
                  <c:v>1.2698614498305183</c:v>
                </c:pt>
                <c:pt idx="79">
                  <c:v>1.2835304521161617</c:v>
                </c:pt>
                <c:pt idx="80">
                  <c:v>1.2151854406879452</c:v>
                </c:pt>
                <c:pt idx="81">
                  <c:v>1.1999976603705638</c:v>
                </c:pt>
                <c:pt idx="82">
                  <c:v>1.1750463069920083</c:v>
                </c:pt>
                <c:pt idx="83">
                  <c:v>1.1294829660398642</c:v>
                </c:pt>
                <c:pt idx="84">
                  <c:v>1.0199139794644694</c:v>
                </c:pt>
                <c:pt idx="85">
                  <c:v>1.2900395008236107</c:v>
                </c:pt>
                <c:pt idx="86">
                  <c:v>1.1229739173324149</c:v>
                </c:pt>
                <c:pt idx="87">
                  <c:v>0.79860632341119697</c:v>
                </c:pt>
                <c:pt idx="88">
                  <c:v>0.73026131198298039</c:v>
                </c:pt>
                <c:pt idx="89">
                  <c:v>1.3084818054947172</c:v>
                </c:pt>
                <c:pt idx="90">
                  <c:v>1.3095666469459584</c:v>
                </c:pt>
                <c:pt idx="91">
                  <c:v>1.2141005992367035</c:v>
                </c:pt>
                <c:pt idx="92">
                  <c:v>1.1707069411870425</c:v>
                </c:pt>
                <c:pt idx="93">
                  <c:v>1.3139060127509246</c:v>
                </c:pt>
                <c:pt idx="94">
                  <c:v>1.304142439689751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F-4A28-A13D-3146B394C38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1.285700135018645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5F-4A28-A13D-3146B394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68232"/>
        <c:axId val="690769872"/>
      </c:scatterChart>
      <c:valAx>
        <c:axId val="690768232"/>
        <c:scaling>
          <c:orientation val="minMax"/>
          <c:max val="1.400000000000000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9872"/>
        <c:crosses val="autoZero"/>
        <c:crossBetween val="midCat"/>
      </c:valAx>
      <c:valAx>
        <c:axId val="69076987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8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- Sum 10 PFAS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3.1.24'!$F$93:$F$187</c:f>
              <c:numCache>
                <c:formatCode>0.000</c:formatCode>
                <c:ptCount val="95"/>
                <c:pt idx="0">
                  <c:v>1.229288379554085</c:v>
                </c:pt>
                <c:pt idx="1">
                  <c:v>1.285700135018645</c:v>
                </c:pt>
                <c:pt idx="2">
                  <c:v>0.99984441261650114</c:v>
                </c:pt>
                <c:pt idx="3">
                  <c:v>1.3052272811409926</c:v>
                </c:pt>
                <c:pt idx="4">
                  <c:v>1.2314580624565683</c:v>
                </c:pt>
                <c:pt idx="5">
                  <c:v>1.3182453785558907</c:v>
                </c:pt>
                <c:pt idx="6">
                  <c:v>1.2761535302477194</c:v>
                </c:pt>
                <c:pt idx="7">
                  <c:v>1.3160756956534074</c:v>
                </c:pt>
                <c:pt idx="8">
                  <c:v>1.2987182324335431</c:v>
                </c:pt>
                <c:pt idx="9">
                  <c:v>1.2911243422748524</c:v>
                </c:pt>
                <c:pt idx="10">
                  <c:v>1.3019727567872676</c:v>
                </c:pt>
                <c:pt idx="11">
                  <c:v>1.3030575982385093</c:v>
                </c:pt>
                <c:pt idx="12">
                  <c:v>1.2900395008236107</c:v>
                </c:pt>
                <c:pt idx="13">
                  <c:v>1.3019727567872676</c:v>
                </c:pt>
                <c:pt idx="14">
                  <c:v>1.1663675753820764</c:v>
                </c:pt>
                <c:pt idx="15">
                  <c:v>1.3052272811409922</c:v>
                </c:pt>
                <c:pt idx="16">
                  <c:v>0.44928737611142355</c:v>
                </c:pt>
                <c:pt idx="17">
                  <c:v>1.3160756956534074</c:v>
                </c:pt>
                <c:pt idx="18">
                  <c:v>0.5762138259066828</c:v>
                </c:pt>
                <c:pt idx="19">
                  <c:v>0.78124886019133233</c:v>
                </c:pt>
                <c:pt idx="20">
                  <c:v>0.49159619270984334</c:v>
                </c:pt>
                <c:pt idx="21">
                  <c:v>0.63696494717620866</c:v>
                </c:pt>
                <c:pt idx="22">
                  <c:v>0.70097059279945895</c:v>
                </c:pt>
                <c:pt idx="23">
                  <c:v>0.82030315243602747</c:v>
                </c:pt>
                <c:pt idx="24">
                  <c:v>0.53390500930826312</c:v>
                </c:pt>
                <c:pt idx="25">
                  <c:v>0.63913463007869176</c:v>
                </c:pt>
                <c:pt idx="26">
                  <c:v>0.77690949438636625</c:v>
                </c:pt>
                <c:pt idx="27">
                  <c:v>0.90383594418162549</c:v>
                </c:pt>
                <c:pt idx="28">
                  <c:v>0.87671490790058726</c:v>
                </c:pt>
                <c:pt idx="29">
                  <c:v>0.99713230898839733</c:v>
                </c:pt>
                <c:pt idx="30">
                  <c:v>1.1370768561985547</c:v>
                </c:pt>
                <c:pt idx="31">
                  <c:v>1.1728766240895254</c:v>
                </c:pt>
                <c:pt idx="32">
                  <c:v>1.1978279774680807</c:v>
                </c:pt>
                <c:pt idx="33">
                  <c:v>1.04817301442786</c:v>
                </c:pt>
                <c:pt idx="34">
                  <c:v>1.0997268498737602</c:v>
                </c:pt>
                <c:pt idx="35">
                  <c:v>1.2195248064929112</c:v>
                </c:pt>
                <c:pt idx="36">
                  <c:v>1.1835080703116923</c:v>
                </c:pt>
                <c:pt idx="37">
                  <c:v>1.2954637080798186</c:v>
                </c:pt>
                <c:pt idx="38">
                  <c:v>1.20433702617553</c:v>
                </c:pt>
                <c:pt idx="39">
                  <c:v>1.0622227960628892</c:v>
                </c:pt>
                <c:pt idx="40">
                  <c:v>1.1511797950646949</c:v>
                </c:pt>
                <c:pt idx="41">
                  <c:v>1.2455610013227081</c:v>
                </c:pt>
                <c:pt idx="42">
                  <c:v>1.2303732210053266</c:v>
                </c:pt>
                <c:pt idx="43">
                  <c:v>1.0730712105753044</c:v>
                </c:pt>
                <c:pt idx="44">
                  <c:v>1.1858947215044238</c:v>
                </c:pt>
                <c:pt idx="45">
                  <c:v>0.53390500930826312</c:v>
                </c:pt>
                <c:pt idx="46">
                  <c:v>0.40263919370803769</c:v>
                </c:pt>
                <c:pt idx="47">
                  <c:v>0.49919008286853406</c:v>
                </c:pt>
                <c:pt idx="48">
                  <c:v>0.52197175334460622</c:v>
                </c:pt>
                <c:pt idx="49">
                  <c:v>0.58163803316289053</c:v>
                </c:pt>
                <c:pt idx="50">
                  <c:v>0.4503722175626651</c:v>
                </c:pt>
                <c:pt idx="51">
                  <c:v>0.40589371806176222</c:v>
                </c:pt>
                <c:pt idx="52">
                  <c:v>0.43192991289155902</c:v>
                </c:pt>
                <c:pt idx="53">
                  <c:v>0.70097059279945895</c:v>
                </c:pt>
                <c:pt idx="54">
                  <c:v>0.5740441430041997</c:v>
                </c:pt>
                <c:pt idx="55">
                  <c:v>0.68903733683580204</c:v>
                </c:pt>
                <c:pt idx="56">
                  <c:v>0.68686765393331917</c:v>
                </c:pt>
                <c:pt idx="57">
                  <c:v>1.1208042344299318</c:v>
                </c:pt>
                <c:pt idx="58">
                  <c:v>1.3128211712996829</c:v>
                </c:pt>
                <c:pt idx="59">
                  <c:v>0.9515689680362529</c:v>
                </c:pt>
                <c:pt idx="60">
                  <c:v>0.60767422799268722</c:v>
                </c:pt>
                <c:pt idx="61">
                  <c:v>0.89624205402293478</c:v>
                </c:pt>
                <c:pt idx="62">
                  <c:v>1.2715971961525048</c:v>
                </c:pt>
                <c:pt idx="63">
                  <c:v>1.2791910863111955</c:v>
                </c:pt>
                <c:pt idx="64">
                  <c:v>1.2715971961525048</c:v>
                </c:pt>
                <c:pt idx="65">
                  <c:v>1.3073969640434755</c:v>
                </c:pt>
                <c:pt idx="66">
                  <c:v>0.85935744468072273</c:v>
                </c:pt>
                <c:pt idx="67">
                  <c:v>0.94289023642632064</c:v>
                </c:pt>
                <c:pt idx="68">
                  <c:v>1.0264230281719187</c:v>
                </c:pt>
                <c:pt idx="69">
                  <c:v>1.1229739173324149</c:v>
                </c:pt>
                <c:pt idx="70">
                  <c:v>1.2021673432730466</c:v>
                </c:pt>
                <c:pt idx="71">
                  <c:v>0.91902372449900693</c:v>
                </c:pt>
                <c:pt idx="72">
                  <c:v>0.65117637018747265</c:v>
                </c:pt>
                <c:pt idx="73">
                  <c:v>1.2112800114634756</c:v>
                </c:pt>
                <c:pt idx="74">
                  <c:v>1.1430434841803834</c:v>
                </c:pt>
                <c:pt idx="75">
                  <c:v>1.2123648529147171</c:v>
                </c:pt>
                <c:pt idx="76">
                  <c:v>1.0457332060040181</c:v>
                </c:pt>
                <c:pt idx="77">
                  <c:v>1.2331938087785548</c:v>
                </c:pt>
                <c:pt idx="78">
                  <c:v>1.2698614498305183</c:v>
                </c:pt>
                <c:pt idx="79">
                  <c:v>1.2835304521161617</c:v>
                </c:pt>
                <c:pt idx="80">
                  <c:v>1.2151854406879452</c:v>
                </c:pt>
                <c:pt idx="81">
                  <c:v>1.1999976603705638</c:v>
                </c:pt>
                <c:pt idx="82">
                  <c:v>1.1750463069920083</c:v>
                </c:pt>
                <c:pt idx="83">
                  <c:v>1.1294829660398642</c:v>
                </c:pt>
                <c:pt idx="84">
                  <c:v>1.0199139794644694</c:v>
                </c:pt>
                <c:pt idx="85">
                  <c:v>1.2900395008236107</c:v>
                </c:pt>
                <c:pt idx="86">
                  <c:v>1.1229739173324149</c:v>
                </c:pt>
                <c:pt idx="87">
                  <c:v>0.79860632341119697</c:v>
                </c:pt>
                <c:pt idx="88">
                  <c:v>0.73026131198298039</c:v>
                </c:pt>
                <c:pt idx="89">
                  <c:v>1.3084818054947172</c:v>
                </c:pt>
                <c:pt idx="90">
                  <c:v>1.3095666469459584</c:v>
                </c:pt>
                <c:pt idx="91">
                  <c:v>1.2141005992367035</c:v>
                </c:pt>
                <c:pt idx="92">
                  <c:v>1.1707069411870425</c:v>
                </c:pt>
                <c:pt idx="93">
                  <c:v>1.3139060127509246</c:v>
                </c:pt>
                <c:pt idx="94">
                  <c:v>1.304142439689751</c:v>
                </c:pt>
              </c:numCache>
            </c:numRef>
          </c:xVal>
          <c:y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C-4DE7-993B-DDB0ECA9671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1.285700135018645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2C-4DE7-993B-DDB0ECA9671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3.1.24'!xdata5</c:f>
              <c:numCache>
                <c:formatCode>General</c:formatCode>
                <c:ptCount val="70"/>
                <c:pt idx="0">
                  <c:v>0.36601494629999998</c:v>
                </c:pt>
                <c:pt idx="1">
                  <c:v>0.38363638839999997</c:v>
                </c:pt>
                <c:pt idx="2">
                  <c:v>0.40125783049999997</c:v>
                </c:pt>
                <c:pt idx="3">
                  <c:v>0.41887927259999996</c:v>
                </c:pt>
                <c:pt idx="4">
                  <c:v>0.43650071469999996</c:v>
                </c:pt>
                <c:pt idx="5">
                  <c:v>0.45412215679999995</c:v>
                </c:pt>
                <c:pt idx="6">
                  <c:v>0.47174359889999995</c:v>
                </c:pt>
                <c:pt idx="7">
                  <c:v>0.489365041</c:v>
                </c:pt>
                <c:pt idx="8">
                  <c:v>0.50698648309999994</c:v>
                </c:pt>
                <c:pt idx="9">
                  <c:v>0.52460792519999999</c:v>
                </c:pt>
                <c:pt idx="10">
                  <c:v>0.54222936729999993</c:v>
                </c:pt>
                <c:pt idx="11">
                  <c:v>0.55985080939999998</c:v>
                </c:pt>
                <c:pt idx="12">
                  <c:v>0.57747225149999992</c:v>
                </c:pt>
                <c:pt idx="13">
                  <c:v>0.59509369359999997</c:v>
                </c:pt>
                <c:pt idx="14">
                  <c:v>0.61271513570000002</c:v>
                </c:pt>
                <c:pt idx="15">
                  <c:v>0.63033657779999996</c:v>
                </c:pt>
                <c:pt idx="16">
                  <c:v>0.6479580198999999</c:v>
                </c:pt>
                <c:pt idx="17">
                  <c:v>0.66557946199999996</c:v>
                </c:pt>
                <c:pt idx="18">
                  <c:v>0.68320090410000001</c:v>
                </c:pt>
                <c:pt idx="19">
                  <c:v>0.70082234619999995</c:v>
                </c:pt>
                <c:pt idx="20">
                  <c:v>0.71844378829999989</c:v>
                </c:pt>
                <c:pt idx="21">
                  <c:v>0.73606523039999994</c:v>
                </c:pt>
                <c:pt idx="22">
                  <c:v>0.75368667249999999</c:v>
                </c:pt>
                <c:pt idx="23">
                  <c:v>0.77130811459999993</c:v>
                </c:pt>
                <c:pt idx="24">
                  <c:v>0.78892955669999998</c:v>
                </c:pt>
                <c:pt idx="25">
                  <c:v>0.80655099879999992</c:v>
                </c:pt>
                <c:pt idx="26">
                  <c:v>0.82417244089999997</c:v>
                </c:pt>
                <c:pt idx="27">
                  <c:v>0.84179388300000002</c:v>
                </c:pt>
                <c:pt idx="28">
                  <c:v>0.85941532509999996</c:v>
                </c:pt>
                <c:pt idx="29">
                  <c:v>0.8770367671999999</c:v>
                </c:pt>
                <c:pt idx="30">
                  <c:v>0.89465820929999995</c:v>
                </c:pt>
                <c:pt idx="31">
                  <c:v>0.91227965139999989</c:v>
                </c:pt>
                <c:pt idx="32">
                  <c:v>0.92990109349999994</c:v>
                </c:pt>
                <c:pt idx="33">
                  <c:v>0.94752253559999999</c:v>
                </c:pt>
                <c:pt idx="34">
                  <c:v>0.96514397769999993</c:v>
                </c:pt>
                <c:pt idx="35">
                  <c:v>0.98276541979999998</c:v>
                </c:pt>
                <c:pt idx="36">
                  <c:v>1.0003868619</c:v>
                </c:pt>
                <c:pt idx="37">
                  <c:v>1.0180083039999999</c:v>
                </c:pt>
                <c:pt idx="38">
                  <c:v>1.0356297460999999</c:v>
                </c:pt>
                <c:pt idx="39">
                  <c:v>1.0532511882</c:v>
                </c:pt>
                <c:pt idx="40">
                  <c:v>1.0708726302999998</c:v>
                </c:pt>
                <c:pt idx="41">
                  <c:v>1.0884940724000001</c:v>
                </c:pt>
                <c:pt idx="42">
                  <c:v>1.1061155144999999</c:v>
                </c:pt>
                <c:pt idx="43">
                  <c:v>1.1237369565999999</c:v>
                </c:pt>
                <c:pt idx="44">
                  <c:v>1.1413583987</c:v>
                </c:pt>
                <c:pt idx="45">
                  <c:v>1.1589798407999998</c:v>
                </c:pt>
                <c:pt idx="46">
                  <c:v>1.1766012828999999</c:v>
                </c:pt>
                <c:pt idx="47">
                  <c:v>1.1942227249999999</c:v>
                </c:pt>
                <c:pt idx="48">
                  <c:v>1.2118441671</c:v>
                </c:pt>
                <c:pt idx="49">
                  <c:v>1.2294656092</c:v>
                </c:pt>
                <c:pt idx="50">
                  <c:v>1.2470870512999999</c:v>
                </c:pt>
                <c:pt idx="51">
                  <c:v>1.2647084933999999</c:v>
                </c:pt>
                <c:pt idx="52">
                  <c:v>1.2823299355</c:v>
                </c:pt>
                <c:pt idx="53">
                  <c:v>1.2999513775999998</c:v>
                </c:pt>
                <c:pt idx="54">
                  <c:v>1.3175728197000001</c:v>
                </c:pt>
                <c:pt idx="55">
                  <c:v>1.3351942617999999</c:v>
                </c:pt>
                <c:pt idx="56">
                  <c:v>1.3528157038999999</c:v>
                </c:pt>
                <c:pt idx="57">
                  <c:v>1.370437146</c:v>
                </c:pt>
                <c:pt idx="58">
                  <c:v>1.3880585880999998</c:v>
                </c:pt>
                <c:pt idx="59">
                  <c:v>1.4056800301999999</c:v>
                </c:pt>
                <c:pt idx="60">
                  <c:v>1.4233014722999999</c:v>
                </c:pt>
                <c:pt idx="61">
                  <c:v>1.4409229144</c:v>
                </c:pt>
                <c:pt idx="62">
                  <c:v>1.4585443564999998</c:v>
                </c:pt>
                <c:pt idx="63">
                  <c:v>1.4761657985999999</c:v>
                </c:pt>
                <c:pt idx="64">
                  <c:v>1.4937872406999999</c:v>
                </c:pt>
                <c:pt idx="65">
                  <c:v>1.5114086828</c:v>
                </c:pt>
                <c:pt idx="66">
                  <c:v>1.5290301249</c:v>
                </c:pt>
                <c:pt idx="67">
                  <c:v>1.5466515669999998</c:v>
                </c:pt>
                <c:pt idx="68">
                  <c:v>1.5642730090999999</c:v>
                </c:pt>
                <c:pt idx="69">
                  <c:v>1.5818944511999999</c:v>
                </c:pt>
              </c:numCache>
            </c:numRef>
          </c:xVal>
          <c:yVal>
            <c:numRef>
              <c:f>'KS mot 10PFAS 3.1.24'!ydata5</c:f>
              <c:numCache>
                <c:formatCode>General</c:formatCode>
                <c:ptCount val="70"/>
                <c:pt idx="0">
                  <c:v>-1.4586240144155258</c:v>
                </c:pt>
                <c:pt idx="1">
                  <c:v>-1.4385017234775863</c:v>
                </c:pt>
                <c:pt idx="2">
                  <c:v>-1.4184441615571042</c:v>
                </c:pt>
                <c:pt idx="3">
                  <c:v>-1.3984515889605365</c:v>
                </c:pt>
                <c:pt idx="4">
                  <c:v>-1.3785242603921135</c:v>
                </c:pt>
                <c:pt idx="5">
                  <c:v>-1.3586624248257058</c:v>
                </c:pt>
                <c:pt idx="6">
                  <c:v>-1.3388663253784565</c:v>
                </c:pt>
                <c:pt idx="7">
                  <c:v>-1.3191361991862998</c:v>
                </c:pt>
                <c:pt idx="8">
                  <c:v>-1.2994722772815166</c:v>
                </c:pt>
                <c:pt idx="9">
                  <c:v>-1.2798747844724592</c:v>
                </c:pt>
                <c:pt idx="10">
                  <c:v>-1.2603439392255877</c:v>
                </c:pt>
                <c:pt idx="11">
                  <c:v>-1.2408799535499515</c:v>
                </c:pt>
                <c:pt idx="12">
                  <c:v>-1.2214830328842539</c:v>
                </c:pt>
                <c:pt idx="13">
                  <c:v>-1.2021533759866341</c:v>
                </c:pt>
                <c:pt idx="14">
                  <c:v>-1.1828911748272966</c:v>
                </c:pt>
                <c:pt idx="15">
                  <c:v>-1.1636966144841199</c:v>
                </c:pt>
                <c:pt idx="16">
                  <c:v>-1.1445698730413751</c:v>
                </c:pt>
                <c:pt idx="17">
                  <c:v>-1.1255111214916707</c:v>
                </c:pt>
                <c:pt idx="18">
                  <c:v>-1.1065205236412605</c:v>
                </c:pt>
                <c:pt idx="19">
                  <c:v>-1.0875982360188177</c:v>
                </c:pt>
                <c:pt idx="20">
                  <c:v>-1.0687444077878003</c:v>
                </c:pt>
                <c:pt idx="21">
                  <c:v>-1.0499591806625226</c:v>
                </c:pt>
                <c:pt idx="22">
                  <c:v>-1.0312426888280306</c:v>
                </c:pt>
                <c:pt idx="23">
                  <c:v>-1.0125950588638921</c:v>
                </c:pt>
                <c:pt idx="24">
                  <c:v>-0.99401640967200222</c:v>
                </c:pt>
                <c:pt idx="25">
                  <c:v>-0.97550685240849422</c:v>
                </c:pt>
                <c:pt idx="26">
                  <c:v>-0.95706649041984737</c:v>
                </c:pt>
                <c:pt idx="27">
                  <c:v>-0.93869541918327992</c:v>
                </c:pt>
                <c:pt idx="28">
                  <c:v>-0.9203937262515004</c:v>
                </c:pt>
                <c:pt idx="29">
                  <c:v>-0.90216149120189804</c:v>
                </c:pt>
                <c:pt idx="30">
                  <c:v>-0.8839987855902347</c:v>
                </c:pt>
                <c:pt idx="31">
                  <c:v>-0.86590567290890552</c:v>
                </c:pt>
                <c:pt idx="32">
                  <c:v>-0.84788220854982244</c:v>
                </c:pt>
                <c:pt idx="33">
                  <c:v>-0.8299284397719694</c:v>
                </c:pt>
                <c:pt idx="34">
                  <c:v>-0.81204440567368019</c:v>
                </c:pt>
                <c:pt idx="35">
                  <c:v>-0.79423013716966762</c:v>
                </c:pt>
                <c:pt idx="36">
                  <c:v>-0.776485656972842</c:v>
                </c:pt>
                <c:pt idx="37">
                  <c:v>-0.7588109795809419</c:v>
                </c:pt>
                <c:pt idx="38">
                  <c:v>-0.74120611126799507</c:v>
                </c:pt>
                <c:pt idx="39">
                  <c:v>-0.72367105008062316</c:v>
                </c:pt>
                <c:pt idx="40">
                  <c:v>-0.7062057858391908</c:v>
                </c:pt>
                <c:pt idx="41">
                  <c:v>-0.68881030014380373</c:v>
                </c:pt>
                <c:pt idx="42">
                  <c:v>-0.67148456638514342</c:v>
                </c:pt>
                <c:pt idx="43">
                  <c:v>-0.65422854976012257</c:v>
                </c:pt>
                <c:pt idx="44">
                  <c:v>-0.63704220729234429</c:v>
                </c:pt>
                <c:pt idx="45">
                  <c:v>-0.61992548785733592</c:v>
                </c:pt>
                <c:pt idx="46">
                  <c:v>-0.60287833221251508</c:v>
                </c:pt>
                <c:pt idx="47">
                  <c:v>-0.585900673031861</c:v>
                </c:pt>
                <c:pt idx="48">
                  <c:v>-0.568992434945232</c:v>
                </c:pt>
                <c:pt idx="49">
                  <c:v>-0.55215353458228167</c:v>
                </c:pt>
                <c:pt idx="50">
                  <c:v>-0.53538388062091324</c:v>
                </c:pt>
                <c:pt idx="51">
                  <c:v>-0.51868337384020391</c:v>
                </c:pt>
                <c:pt idx="52">
                  <c:v>-0.50205190717773407</c:v>
                </c:pt>
                <c:pt idx="53">
                  <c:v>-0.48548936579124091</c:v>
                </c:pt>
                <c:pt idx="54">
                  <c:v>-0.46899562712450926</c:v>
                </c:pt>
                <c:pt idx="55">
                  <c:v>-0.45257056097742776</c:v>
                </c:pt>
                <c:pt idx="56">
                  <c:v>-0.43621402958009803</c:v>
                </c:pt>
                <c:pt idx="57">
                  <c:v>-0.41992588767091643</c:v>
                </c:pt>
                <c:pt idx="58">
                  <c:v>-0.4037059825785192</c:v>
                </c:pt>
                <c:pt idx="59">
                  <c:v>-0.38755415430748452</c:v>
                </c:pt>
                <c:pt idx="60">
                  <c:v>-0.37147023562768577</c:v>
                </c:pt>
                <c:pt idx="61">
                  <c:v>-0.35545405216717785</c:v>
                </c:pt>
                <c:pt idx="62">
                  <c:v>-0.33950542250850213</c:v>
                </c:pt>
                <c:pt idx="63">
                  <c:v>-0.32362415828828772</c:v>
                </c:pt>
                <c:pt idx="64">
                  <c:v>-0.307810064300027</c:v>
                </c:pt>
                <c:pt idx="65">
                  <c:v>-0.29206293859989629</c:v>
                </c:pt>
                <c:pt idx="66">
                  <c:v>-0.27638257261549448</c:v>
                </c:pt>
                <c:pt idx="67">
                  <c:v>-0.26076875125737042</c:v>
                </c:pt>
                <c:pt idx="68">
                  <c:v>-0.24522125303319808</c:v>
                </c:pt>
                <c:pt idx="69">
                  <c:v>-0.22973985016447629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C-4DE7-993B-DDB0ECA9671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3.1.24'!xdata6</c:f>
              <c:numCache>
                <c:formatCode>General</c:formatCode>
                <c:ptCount val="70"/>
                <c:pt idx="0">
                  <c:v>0.32211135499999999</c:v>
                </c:pt>
                <c:pt idx="1">
                  <c:v>0.34036908109999997</c:v>
                </c:pt>
                <c:pt idx="2">
                  <c:v>0.35862680720000001</c:v>
                </c:pt>
                <c:pt idx="3">
                  <c:v>0.37688453329999999</c:v>
                </c:pt>
                <c:pt idx="4">
                  <c:v>0.39514225939999997</c:v>
                </c:pt>
                <c:pt idx="5">
                  <c:v>0.41339998550000001</c:v>
                </c:pt>
                <c:pt idx="6">
                  <c:v>0.43165771159999999</c:v>
                </c:pt>
                <c:pt idx="7">
                  <c:v>0.44991543769999998</c:v>
                </c:pt>
                <c:pt idx="8">
                  <c:v>0.46817316379999996</c:v>
                </c:pt>
                <c:pt idx="9">
                  <c:v>0.4864308899</c:v>
                </c:pt>
                <c:pt idx="10">
                  <c:v>0.50468861599999992</c:v>
                </c:pt>
                <c:pt idx="11">
                  <c:v>0.52294634210000002</c:v>
                </c:pt>
                <c:pt idx="12">
                  <c:v>0.5412040682</c:v>
                </c:pt>
                <c:pt idx="13">
                  <c:v>0.55946179429999998</c:v>
                </c:pt>
                <c:pt idx="14">
                  <c:v>0.57771952039999996</c:v>
                </c:pt>
                <c:pt idx="15">
                  <c:v>0.59597724649999995</c:v>
                </c:pt>
                <c:pt idx="16">
                  <c:v>0.61423497260000004</c:v>
                </c:pt>
                <c:pt idx="17">
                  <c:v>0.63249269869999991</c:v>
                </c:pt>
                <c:pt idx="18">
                  <c:v>0.6507504248</c:v>
                </c:pt>
                <c:pt idx="19">
                  <c:v>0.66900815089999999</c:v>
                </c:pt>
                <c:pt idx="20">
                  <c:v>0.68726587699999997</c:v>
                </c:pt>
                <c:pt idx="21">
                  <c:v>0.70552360310000006</c:v>
                </c:pt>
                <c:pt idx="22">
                  <c:v>0.72378132919999993</c:v>
                </c:pt>
                <c:pt idx="23">
                  <c:v>0.74203905530000003</c:v>
                </c:pt>
                <c:pt idx="24">
                  <c:v>0.76029678140000001</c:v>
                </c:pt>
                <c:pt idx="25">
                  <c:v>0.77855450749999999</c:v>
                </c:pt>
                <c:pt idx="26">
                  <c:v>0.79681223359999998</c:v>
                </c:pt>
                <c:pt idx="27">
                  <c:v>0.81506995969999996</c:v>
                </c:pt>
                <c:pt idx="28">
                  <c:v>0.83332768579999994</c:v>
                </c:pt>
                <c:pt idx="29">
                  <c:v>0.85158541190000003</c:v>
                </c:pt>
                <c:pt idx="30">
                  <c:v>0.86984313800000002</c:v>
                </c:pt>
                <c:pt idx="31">
                  <c:v>0.8881008641</c:v>
                </c:pt>
                <c:pt idx="32">
                  <c:v>0.90635859019999998</c:v>
                </c:pt>
                <c:pt idx="33">
                  <c:v>0.92461631629999996</c:v>
                </c:pt>
                <c:pt idx="34">
                  <c:v>0.94287404239999995</c:v>
                </c:pt>
                <c:pt idx="35">
                  <c:v>0.96113176849999993</c:v>
                </c:pt>
                <c:pt idx="36">
                  <c:v>0.97938949460000002</c:v>
                </c:pt>
                <c:pt idx="37">
                  <c:v>0.9976472207</c:v>
                </c:pt>
                <c:pt idx="38">
                  <c:v>1.0159049468000001</c:v>
                </c:pt>
                <c:pt idx="39">
                  <c:v>1.0341626729</c:v>
                </c:pt>
                <c:pt idx="40">
                  <c:v>1.0524203989999998</c:v>
                </c:pt>
                <c:pt idx="41">
                  <c:v>1.0706781250999999</c:v>
                </c:pt>
                <c:pt idx="42">
                  <c:v>1.0889358512</c:v>
                </c:pt>
                <c:pt idx="43">
                  <c:v>1.1071935772999999</c:v>
                </c:pt>
                <c:pt idx="44">
                  <c:v>1.1254513034</c:v>
                </c:pt>
                <c:pt idx="45">
                  <c:v>1.1437090295000001</c:v>
                </c:pt>
                <c:pt idx="46">
                  <c:v>1.1619667556</c:v>
                </c:pt>
                <c:pt idx="47">
                  <c:v>1.1802244816999998</c:v>
                </c:pt>
                <c:pt idx="48">
                  <c:v>1.1984822078000001</c:v>
                </c:pt>
                <c:pt idx="49">
                  <c:v>1.2167399339</c:v>
                </c:pt>
                <c:pt idx="50">
                  <c:v>1.2349976599999999</c:v>
                </c:pt>
                <c:pt idx="51">
                  <c:v>1.2532553861</c:v>
                </c:pt>
                <c:pt idx="52">
                  <c:v>1.2715131122000001</c:v>
                </c:pt>
                <c:pt idx="53">
                  <c:v>1.2897708382999999</c:v>
                </c:pt>
                <c:pt idx="54">
                  <c:v>1.3080285643999998</c:v>
                </c:pt>
                <c:pt idx="55">
                  <c:v>1.3262862905000001</c:v>
                </c:pt>
                <c:pt idx="56">
                  <c:v>1.3445440166</c:v>
                </c:pt>
                <c:pt idx="57">
                  <c:v>1.3628017426999999</c:v>
                </c:pt>
                <c:pt idx="58">
                  <c:v>1.3810594688000002</c:v>
                </c:pt>
                <c:pt idx="59">
                  <c:v>1.3993171949000001</c:v>
                </c:pt>
                <c:pt idx="60">
                  <c:v>1.4175749209999999</c:v>
                </c:pt>
                <c:pt idx="61">
                  <c:v>1.4358326470999998</c:v>
                </c:pt>
                <c:pt idx="62">
                  <c:v>1.4540903732000001</c:v>
                </c:pt>
                <c:pt idx="63">
                  <c:v>1.4723480993</c:v>
                </c:pt>
                <c:pt idx="64">
                  <c:v>1.4906058253999999</c:v>
                </c:pt>
                <c:pt idx="65">
                  <c:v>1.5088635515000002</c:v>
                </c:pt>
                <c:pt idx="66">
                  <c:v>1.5271212776</c:v>
                </c:pt>
                <c:pt idx="67">
                  <c:v>1.5453790036999999</c:v>
                </c:pt>
                <c:pt idx="68">
                  <c:v>1.5636367297999998</c:v>
                </c:pt>
                <c:pt idx="69">
                  <c:v>1.5818944559000001</c:v>
                </c:pt>
              </c:numCache>
            </c:numRef>
          </c:xVal>
          <c:yVal>
            <c:numRef>
              <c:f>'KS mot 10PFAS 3.1.24'!ydata6</c:f>
              <c:numCache>
                <c:formatCode>General</c:formatCode>
                <c:ptCount val="70"/>
                <c:pt idx="0">
                  <c:v>2.1532609427029321</c:v>
                </c:pt>
                <c:pt idx="1">
                  <c:v>2.1687628295496646</c:v>
                </c:pt>
                <c:pt idx="2">
                  <c:v>2.1843334935385661</c:v>
                </c:pt>
                <c:pt idx="3">
                  <c:v>2.1999732387828717</c:v>
                </c:pt>
                <c:pt idx="4">
                  <c:v>2.2156823633041709</c:v>
                </c:pt>
                <c:pt idx="5">
                  <c:v>2.2314611588750712</c:v>
                </c:pt>
                <c:pt idx="6">
                  <c:v>2.2473099108636152</c:v>
                </c:pt>
                <c:pt idx="7">
                  <c:v>2.2632288980796442</c:v>
                </c:pt>
                <c:pt idx="8">
                  <c:v>2.2792183926232692</c:v>
                </c:pt>
                <c:pt idx="9">
                  <c:v>2.2952786597356463</c:v>
                </c:pt>
                <c:pt idx="10">
                  <c:v>2.3114099576522165</c:v>
                </c:pt>
                <c:pt idx="11">
                  <c:v>2.3276125374586076</c:v>
                </c:pt>
                <c:pt idx="12">
                  <c:v>2.3438866429493577</c:v>
                </c:pt>
                <c:pt idx="13">
                  <c:v>2.3602325104896451</c:v>
                </c:pt>
                <c:pt idx="14">
                  <c:v>2.3766503688802003</c:v>
                </c:pt>
                <c:pt idx="15">
                  <c:v>2.3931404392255669</c:v>
                </c:pt>
                <c:pt idx="16">
                  <c:v>2.4097029348058827</c:v>
                </c:pt>
                <c:pt idx="17">
                  <c:v>2.4263380609523519</c:v>
                </c:pt>
                <c:pt idx="18">
                  <c:v>2.4430460149265638</c:v>
                </c:pt>
                <c:pt idx="19">
                  <c:v>2.4598269858038324</c:v>
                </c:pt>
                <c:pt idx="20">
                  <c:v>2.4766811543606928</c:v>
                </c:pt>
                <c:pt idx="21">
                  <c:v>2.4936086929667272</c:v>
                </c:pt>
                <c:pt idx="22">
                  <c:v>2.510609765480857</c:v>
                </c:pt>
                <c:pt idx="23">
                  <c:v>2.5276845271522417</c:v>
                </c:pt>
                <c:pt idx="24">
                  <c:v>2.5448331245259306</c:v>
                </c:pt>
                <c:pt idx="25">
                  <c:v>2.5620556953533917</c:v>
                </c:pt>
                <c:pt idx="26">
                  <c:v>2.5793523685080419</c:v>
                </c:pt>
                <c:pt idx="27">
                  <c:v>2.5967232639059095</c:v>
                </c:pt>
                <c:pt idx="28">
                  <c:v>2.6141684924315256</c:v>
                </c:pt>
                <c:pt idx="29">
                  <c:v>2.6316881558691629</c:v>
                </c:pt>
                <c:pt idx="30">
                  <c:v>2.6492823468395139</c:v>
                </c:pt>
                <c:pt idx="31">
                  <c:v>2.6669511487419042</c:v>
                </c:pt>
                <c:pt idx="32">
                  <c:v>2.6846946357021153</c:v>
                </c:pt>
                <c:pt idx="33">
                  <c:v>2.7025128725259107</c:v>
                </c:pt>
                <c:pt idx="34">
                  <c:v>2.7204059146583113</c:v>
                </c:pt>
                <c:pt idx="35">
                  <c:v>2.7383738081486957</c:v>
                </c:pt>
                <c:pt idx="36">
                  <c:v>2.7564165896217689</c:v>
                </c:pt>
                <c:pt idx="37">
                  <c:v>2.7745342862544464</c:v>
                </c:pt>
                <c:pt idx="38">
                  <c:v>2.7927269157586823</c:v>
                </c:pt>
                <c:pt idx="39">
                  <c:v>2.8109944863702725</c:v>
                </c:pt>
                <c:pt idx="40">
                  <c:v>2.8293369968436464</c:v>
                </c:pt>
                <c:pt idx="41">
                  <c:v>2.8477544364526537</c:v>
                </c:pt>
                <c:pt idx="42">
                  <c:v>2.8662467849973483</c:v>
                </c:pt>
                <c:pt idx="43">
                  <c:v>2.884814012816757</c:v>
                </c:pt>
                <c:pt idx="44">
                  <c:v>2.9034560808076137</c:v>
                </c:pt>
                <c:pt idx="45">
                  <c:v>2.9221729404490375</c:v>
                </c:pt>
                <c:pt idx="46">
                  <c:v>2.9409645338331054</c:v>
                </c:pt>
                <c:pt idx="47">
                  <c:v>2.9598307937012915</c:v>
                </c:pt>
                <c:pt idx="48">
                  <c:v>2.9787716434867049</c:v>
                </c:pt>
                <c:pt idx="49">
                  <c:v>2.9977869973620699</c:v>
                </c:pt>
                <c:pt idx="50">
                  <c:v>3.0168767602933881</c:v>
                </c:pt>
                <c:pt idx="51">
                  <c:v>3.036040828099182</c:v>
                </c:pt>
                <c:pt idx="52">
                  <c:v>3.0552790875152587</c:v>
                </c:pt>
                <c:pt idx="53">
                  <c:v>3.0745914162648855</c:v>
                </c:pt>
                <c:pt idx="54">
                  <c:v>3.0939776831342796</c:v>
                </c:pt>
                <c:pt idx="55">
                  <c:v>3.113437748053312</c:v>
                </c:pt>
                <c:pt idx="56">
                  <c:v>3.1329714621812945</c:v>
                </c:pt>
                <c:pt idx="57">
                  <c:v>3.1525786679977523</c:v>
                </c:pt>
                <c:pt idx="58">
                  <c:v>3.1722591993980296</c:v>
                </c:pt>
                <c:pt idx="59">
                  <c:v>3.1920128817936124</c:v>
                </c:pt>
                <c:pt idx="60">
                  <c:v>3.2118395322170308</c:v>
                </c:pt>
                <c:pt idx="61">
                  <c:v>3.2317389594311789</c:v>
                </c:pt>
                <c:pt idx="62">
                  <c:v>3.2517109640429291</c:v>
                </c:pt>
                <c:pt idx="63">
                  <c:v>3.2717553386208609</c:v>
                </c:pt>
                <c:pt idx="64">
                  <c:v>3.2918718678169698</c:v>
                </c:pt>
                <c:pt idx="65">
                  <c:v>3.3120603284921835</c:v>
                </c:pt>
                <c:pt idx="66">
                  <c:v>3.3323204898455177</c:v>
                </c:pt>
                <c:pt idx="67">
                  <c:v>3.3526521135467129</c:v>
                </c:pt>
                <c:pt idx="68">
                  <c:v>3.3730549538721775</c:v>
                </c:pt>
                <c:pt idx="69">
                  <c:v>3.3935287578440629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C-4DE7-993B-DDB0ECA9671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42C-4DE7-993B-DDB0ECA9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62000"/>
        <c:axId val="690761016"/>
      </c:scatterChart>
      <c:valAx>
        <c:axId val="690762000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1016"/>
        <c:crosses val="autoZero"/>
        <c:crossBetween val="midCat"/>
      </c:valAx>
      <c:valAx>
        <c:axId val="69076101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2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Sum 10 PFAS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'KS mot 10PFAS 3.1.24'!$B$93:$B$187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4F23-8748-A8E664BA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67576"/>
        <c:axId val="690764952"/>
      </c:barChart>
      <c:catAx>
        <c:axId val="69076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4952"/>
        <c:crosses val="autoZero"/>
        <c:auto val="1"/>
        <c:lblAlgn val="ctr"/>
        <c:lblOffset val="100"/>
        <c:noMultiLvlLbl val="0"/>
      </c:catAx>
      <c:valAx>
        <c:axId val="6907649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7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0.17405275585734584</c:v>
                </c:pt>
              </c:numLit>
            </c:plus>
            <c:minus>
              <c:numLit>
                <c:formatCode>General</c:formatCode>
                <c:ptCount val="1"/>
                <c:pt idx="0">
                  <c:v>0.17405275585734584</c:v>
                </c:pt>
              </c:numLit>
            </c:minus>
          </c:errBars>
          <c:cat>
            <c:strRef>
              <c:f>'TOC mot 10PFAS okt2023 p&gt;0.05'!$B$79</c:f>
              <c:strCache>
                <c:ptCount val="1"/>
                <c:pt idx="0">
                  <c:v>TOC%</c:v>
                </c:pt>
              </c:strCache>
            </c:strRef>
          </c:cat>
          <c:val>
            <c:numRef>
              <c:f>'TOC mot 10PFAS okt2023 p&gt;0.05'!$C$79</c:f>
              <c:numCache>
                <c:formatCode>0.000</c:formatCode>
                <c:ptCount val="1"/>
                <c:pt idx="0">
                  <c:v>0.18919092835116411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4-4846-B328-3160A7C5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11280152"/>
        <c:axId val="1225756824"/>
      </c:barChart>
      <c:catAx>
        <c:axId val="121128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6824"/>
        <c:crosses val="autoZero"/>
        <c:auto val="1"/>
        <c:lblAlgn val="ctr"/>
        <c:lblOffset val="100"/>
        <c:noMultiLvlLbl val="0"/>
      </c:catAx>
      <c:valAx>
        <c:axId val="122575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11280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Sum 10 PFAS by TOC% (R²=0,036)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regression'!$D$104:$D$198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'Linear regression'!$E$104:$E$198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E-4B6A-8AEC-FA5091216E08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9E-4B6A-8AEC-FA5091216E08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-0.27049000000000001</c:v>
              </c:pt>
              <c:pt idx="1">
                <c:v>6.0245899999999999</c:v>
              </c:pt>
            </c:numLit>
          </c:xVal>
          <c:yVal>
            <c:numLit>
              <c:formatCode>General</c:formatCode>
              <c:ptCount val="2"/>
              <c:pt idx="0">
                <c:v>0.73143864642596867</c:v>
              </c:pt>
              <c:pt idx="1">
                <c:v>1.8464576916020889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69E-4B6A-8AEC-FA5091216E08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'Linear regression'!xdata1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'Linear regression'!ydata2</c:f>
              <c:numCache>
                <c:formatCode>General</c:formatCode>
                <c:ptCount val="70"/>
                <c:pt idx="0">
                  <c:v>0.36821403330188718</c:v>
                </c:pt>
                <c:pt idx="1">
                  <c:v>0.39905794886556645</c:v>
                </c:pt>
                <c:pt idx="2">
                  <c:v>0.42965438196047878</c:v>
                </c:pt>
                <c:pt idx="3">
                  <c:v>0.45996983001069569</c:v>
                </c:pt>
                <c:pt idx="4">
                  <c:v>0.48996530918448117</c:v>
                </c:pt>
                <c:pt idx="5">
                  <c:v>0.51959543261494023</c:v>
                </c:pt>
                <c:pt idx="6">
                  <c:v>0.54880738754739444</c:v>
                </c:pt>
                <c:pt idx="7">
                  <c:v>0.5775398444385289</c:v>
                </c:pt>
                <c:pt idx="8">
                  <c:v>0.60572186697857167</c:v>
                </c:pt>
                <c:pt idx="9">
                  <c:v>0.63327194653649166</c:v>
                </c:pt>
                <c:pt idx="10">
                  <c:v>0.66009736104066186</c:v>
                </c:pt>
                <c:pt idx="11">
                  <c:v>0.68609415485020753</c:v>
                </c:pt>
                <c:pt idx="12">
                  <c:v>0.71114813840608671</c:v>
                </c:pt>
                <c:pt idx="13">
                  <c:v>0.73513737820562963</c:v>
                </c:pt>
                <c:pt idx="14">
                  <c:v>0.7579366239451556</c:v>
                </c:pt>
                <c:pt idx="15">
                  <c:v>0.77942391436307545</c:v>
                </c:pt>
                <c:pt idx="16">
                  <c:v>0.79948914842692775</c:v>
                </c:pt>
                <c:pt idx="17">
                  <c:v>0.81804373100199623</c:v>
                </c:pt>
                <c:pt idx="18">
                  <c:v>0.83502970078116112</c:v>
                </c:pt>
                <c:pt idx="19">
                  <c:v>0.85042637924465636</c:v>
                </c:pt>
                <c:pt idx="20">
                  <c:v>0.86425287447170807</c:v>
                </c:pt>
                <c:pt idx="21">
                  <c:v>0.87656576503886252</c:v>
                </c:pt>
                <c:pt idx="22">
                  <c:v>0.88745258905360358</c:v>
                </c:pt>
                <c:pt idx="23">
                  <c:v>0.89702277703170497</c:v>
                </c:pt>
                <c:pt idx="24">
                  <c:v>0.90539799232918994</c:v>
                </c:pt>
                <c:pt idx="25">
                  <c:v>0.91270349506874471</c:v>
                </c:pt>
                <c:pt idx="26">
                  <c:v>0.91906144991514727</c:v>
                </c:pt>
                <c:pt idx="27">
                  <c:v>0.92458641450437096</c:v>
                </c:pt>
                <c:pt idx="28">
                  <c:v>0.92938278010755915</c:v>
                </c:pt>
                <c:pt idx="29">
                  <c:v>0.93354372180682921</c:v>
                </c:pt>
                <c:pt idx="30">
                  <c:v>0.93715118622722993</c:v>
                </c:pt>
                <c:pt idx="31">
                  <c:v>0.94027651425678149</c:v>
                </c:pt>
                <c:pt idx="32">
                  <c:v>0.94298139807481873</c:v>
                </c:pt>
                <c:pt idx="33">
                  <c:v>0.94531896896570933</c:v>
                </c:pt>
                <c:pt idx="34">
                  <c:v>0.94733488979880631</c:v>
                </c:pt>
                <c:pt idx="35">
                  <c:v>0.94906838141484706</c:v>
                </c:pt>
                <c:pt idx="36">
                  <c:v>0.95055314875611763</c:v>
                </c:pt>
                <c:pt idx="37">
                  <c:v>0.9518181951743343</c:v>
                </c:pt>
                <c:pt idx="38">
                  <c:v>0.95288852632773624</c:v>
                </c:pt>
                <c:pt idx="39">
                  <c:v>0.95378575183926184</c:v>
                </c:pt>
                <c:pt idx="40">
                  <c:v>0.95452859583690697</c:v>
                </c:pt>
                <c:pt idx="41">
                  <c:v>0.95513332823521724</c:v>
                </c:pt>
                <c:pt idx="42">
                  <c:v>0.95561412815835245</c:v>
                </c:pt>
                <c:pt idx="43">
                  <c:v>0.95598338986822295</c:v>
                </c:pt>
                <c:pt idx="44">
                  <c:v>0.95625198030635394</c:v>
                </c:pt>
                <c:pt idx="45">
                  <c:v>0.9564294560848926</c:v>
                </c:pt>
                <c:pt idx="46">
                  <c:v>0.9565242465724898</c:v>
                </c:pt>
                <c:pt idx="47">
                  <c:v>0.95654380865953614</c:v>
                </c:pt>
                <c:pt idx="48">
                  <c:v>0.95649475786721627</c:v>
                </c:pt>
                <c:pt idx="49">
                  <c:v>0.95638297968184749</c:v>
                </c:pt>
                <c:pt idx="50">
                  <c:v>0.95621372433769136</c:v>
                </c:pt>
                <c:pt idx="51">
                  <c:v>0.95599168772245458</c:v>
                </c:pt>
                <c:pt idx="52">
                  <c:v>0.9557210806242995</c:v>
                </c:pt>
                <c:pt idx="53">
                  <c:v>0.95540568816263294</c:v>
                </c:pt>
                <c:pt idx="54">
                  <c:v>0.95504892093414528</c:v>
                </c:pt>
                <c:pt idx="55">
                  <c:v>0.95465385914924172</c:v>
                </c:pt>
                <c:pt idx="56">
                  <c:v>0.95422329082256707</c:v>
                </c:pt>
                <c:pt idx="57">
                  <c:v>0.9537597449067976</c:v>
                </c:pt>
                <c:pt idx="58">
                  <c:v>0.95326552011465349</c:v>
                </c:pt>
                <c:pt idx="59">
                  <c:v>0.95274271005471833</c:v>
                </c:pt>
                <c:pt idx="60">
                  <c:v>0.95219322520769034</c:v>
                </c:pt>
                <c:pt idx="61">
                  <c:v>0.95161881218746924</c:v>
                </c:pt>
                <c:pt idx="62">
                  <c:v>0.9510210706630553</c:v>
                </c:pt>
                <c:pt idx="63">
                  <c:v>0.95040146826011151</c:v>
                </c:pt>
                <c:pt idx="64">
                  <c:v>0.94976135371330428</c:v>
                </c:pt>
                <c:pt idx="65">
                  <c:v>0.94910196850049211</c:v>
                </c:pt>
                <c:pt idx="66">
                  <c:v>0.94842445715620205</c:v>
                </c:pt>
                <c:pt idx="67">
                  <c:v>0.9477298764335037</c:v>
                </c:pt>
                <c:pt idx="68">
                  <c:v>0.94701920345947033</c:v>
                </c:pt>
                <c:pt idx="69">
                  <c:v>0.94629334300916779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E-4B6A-8AEC-FA5091216E0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'Linear regression'!xdata3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'Linear regression'!ydata4</c:f>
              <c:numCache>
                <c:formatCode>General</c:formatCode>
                <c:ptCount val="70"/>
                <c:pt idx="0">
                  <c:v>1.0946632595500501</c:v>
                </c:pt>
                <c:pt idx="1">
                  <c:v>1.0961387366078723</c:v>
                </c:pt>
                <c:pt idx="2">
                  <c:v>1.0978616961344616</c:v>
                </c:pt>
                <c:pt idx="3">
                  <c:v>1.0998656407057466</c:v>
                </c:pt>
                <c:pt idx="4">
                  <c:v>1.1021895541534625</c:v>
                </c:pt>
                <c:pt idx="5">
                  <c:v>1.1048788233445053</c:v>
                </c:pt>
                <c:pt idx="6">
                  <c:v>1.1079862610335525</c:v>
                </c:pt>
                <c:pt idx="7">
                  <c:v>1.1115731967639195</c:v>
                </c:pt>
                <c:pt idx="8">
                  <c:v>1.1157105668453786</c:v>
                </c:pt>
                <c:pt idx="9">
                  <c:v>1.1204798799089599</c:v>
                </c:pt>
                <c:pt idx="10">
                  <c:v>1.1259738580262917</c:v>
                </c:pt>
                <c:pt idx="11">
                  <c:v>1.1322964568382474</c:v>
                </c:pt>
                <c:pt idx="12">
                  <c:v>1.13956186590387</c:v>
                </c:pt>
                <c:pt idx="13">
                  <c:v>1.1478920187258286</c:v>
                </c:pt>
                <c:pt idx="14">
                  <c:v>1.1574121656078042</c:v>
                </c:pt>
                <c:pt idx="15">
                  <c:v>1.168244267811386</c:v>
                </c:pt>
                <c:pt idx="16">
                  <c:v>1.1804984263690355</c:v>
                </c:pt>
                <c:pt idx="17">
                  <c:v>1.1942632364154688</c:v>
                </c:pt>
                <c:pt idx="18">
                  <c:v>1.2095966592578051</c:v>
                </c:pt>
                <c:pt idx="19">
                  <c:v>1.2265193734158115</c:v>
                </c:pt>
                <c:pt idx="20">
                  <c:v>1.2450122708102618</c:v>
                </c:pt>
                <c:pt idx="21">
                  <c:v>1.265018772864609</c:v>
                </c:pt>
                <c:pt idx="22">
                  <c:v>1.2864513414713692</c:v>
                </c:pt>
                <c:pt idx="23">
                  <c:v>1.3092005461147695</c:v>
                </c:pt>
                <c:pt idx="24">
                  <c:v>1.3331447234387863</c:v>
                </c:pt>
                <c:pt idx="25">
                  <c:v>1.3581586133207333</c:v>
                </c:pt>
                <c:pt idx="26">
                  <c:v>1.384120051095832</c:v>
                </c:pt>
                <c:pt idx="27">
                  <c:v>1.4109144791281101</c:v>
                </c:pt>
                <c:pt idx="28">
                  <c:v>1.4384375061464236</c:v>
                </c:pt>
                <c:pt idx="29">
                  <c:v>1.4665959570686549</c:v>
                </c:pt>
                <c:pt idx="30">
                  <c:v>1.4953078852697559</c:v>
                </c:pt>
                <c:pt idx="31">
                  <c:v>1.5245019498617061</c:v>
                </c:pt>
                <c:pt idx="32">
                  <c:v>1.5541164586651706</c:v>
                </c:pt>
                <c:pt idx="33">
                  <c:v>1.5840982803957813</c:v>
                </c:pt>
                <c:pt idx="34">
                  <c:v>1.614401752184186</c:v>
                </c:pt>
                <c:pt idx="35">
                  <c:v>1.644987653189647</c:v>
                </c:pt>
                <c:pt idx="36">
                  <c:v>1.6758222784698777</c:v>
                </c:pt>
                <c:pt idx="37">
                  <c:v>1.7068766246731628</c:v>
                </c:pt>
                <c:pt idx="38">
                  <c:v>1.7381256861412626</c:v>
                </c:pt>
                <c:pt idx="39">
                  <c:v>1.7695478532512388</c:v>
                </c:pt>
                <c:pt idx="40">
                  <c:v>1.8011244018750954</c:v>
                </c:pt>
                <c:pt idx="41">
                  <c:v>1.8328390620982868</c:v>
                </c:pt>
                <c:pt idx="42">
                  <c:v>1.8646776547966528</c:v>
                </c:pt>
                <c:pt idx="43">
                  <c:v>1.8966277857082838</c:v>
                </c:pt>
                <c:pt idx="44">
                  <c:v>1.9286785878916546</c:v>
                </c:pt>
                <c:pt idx="45">
                  <c:v>1.9608205047346177</c:v>
                </c:pt>
                <c:pt idx="46">
                  <c:v>1.993045106868522</c:v>
                </c:pt>
                <c:pt idx="47">
                  <c:v>2.0253449374029775</c:v>
                </c:pt>
                <c:pt idx="48">
                  <c:v>2.0577133808167991</c:v>
                </c:pt>
                <c:pt idx="49">
                  <c:v>2.0901445516236699</c:v>
                </c:pt>
                <c:pt idx="50">
                  <c:v>2.1226331995893277</c:v>
                </c:pt>
                <c:pt idx="51">
                  <c:v>2.1551746288260656</c:v>
                </c:pt>
                <c:pt idx="52">
                  <c:v>2.1877646285457217</c:v>
                </c:pt>
                <c:pt idx="53">
                  <c:v>2.2203994136288903</c:v>
                </c:pt>
                <c:pt idx="54">
                  <c:v>2.2530755734788794</c:v>
                </c:pt>
                <c:pt idx="55">
                  <c:v>2.2857900278852847</c:v>
                </c:pt>
                <c:pt idx="56">
                  <c:v>2.3185399888334612</c:v>
                </c:pt>
                <c:pt idx="57">
                  <c:v>2.3513229273707328</c:v>
                </c:pt>
                <c:pt idx="58">
                  <c:v>2.3841365447843783</c:v>
                </c:pt>
                <c:pt idx="59">
                  <c:v>2.4169787474658149</c:v>
                </c:pt>
                <c:pt idx="60">
                  <c:v>2.4498476249343444</c:v>
                </c:pt>
                <c:pt idx="61">
                  <c:v>2.4827414305760671</c:v>
                </c:pt>
                <c:pt idx="62">
                  <c:v>2.5156585647219827</c:v>
                </c:pt>
                <c:pt idx="63">
                  <c:v>2.5485975597464283</c:v>
                </c:pt>
                <c:pt idx="64">
                  <c:v>2.581557066914737</c:v>
                </c:pt>
                <c:pt idx="65">
                  <c:v>2.6145358447490512</c:v>
                </c:pt>
                <c:pt idx="66">
                  <c:v>2.647532748714843</c:v>
                </c:pt>
                <c:pt idx="67">
                  <c:v>2.680546722059042</c:v>
                </c:pt>
                <c:pt idx="68">
                  <c:v>2.7135767876545773</c:v>
                </c:pt>
                <c:pt idx="69">
                  <c:v>2.7466220407263817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E-4B6A-8AEC-FA5091216E08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regression'!xdata5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'Linear regression'!ydata6</c:f>
              <c:numCache>
                <c:formatCode>General</c:formatCode>
                <c:ptCount val="100"/>
                <c:pt idx="0">
                  <c:v>-1.1297586836358877</c:v>
                </c:pt>
                <c:pt idx="1">
                  <c:v>-1.1165209466336239</c:v>
                </c:pt>
                <c:pt idx="2">
                  <c:v>-1.1033591238825335</c:v>
                </c:pt>
                <c:pt idx="3">
                  <c:v>-1.0902734484649785</c:v>
                </c:pt>
                <c:pt idx="4">
                  <c:v>-1.0772641450154361</c:v>
                </c:pt>
                <c:pt idx="5">
                  <c:v>-1.0643314295864339</c:v>
                </c:pt>
                <c:pt idx="6">
                  <c:v>-1.0514755095187676</c:v>
                </c:pt>
                <c:pt idx="7">
                  <c:v>-1.0386965833161625</c:v>
                </c:pt>
                <c:pt idx="8">
                  <c:v>-1.025994840524562</c:v>
                </c:pt>
                <c:pt idx="9">
                  <c:v>-1.0133704616162031</c:v>
                </c:pt>
                <c:pt idx="10">
                  <c:v>-1.0008236178786452</c:v>
                </c:pt>
                <c:pt idx="11">
                  <c:v>-0.98835447130890508</c:v>
                </c:pt>
                <c:pt idx="12">
                  <c:v>-0.97596317451285008</c:v>
                </c:pt>
                <c:pt idx="13">
                  <c:v>-0.96364987060999019</c:v>
                </c:pt>
                <c:pt idx="14">
                  <c:v>-0.951414693143809</c:v>
                </c:pt>
                <c:pt idx="15">
                  <c:v>-0.93925776599776212</c:v>
                </c:pt>
                <c:pt idx="16">
                  <c:v>-0.92717920331706194</c:v>
                </c:pt>
                <c:pt idx="17">
                  <c:v>-0.91517910943636727</c:v>
                </c:pt>
                <c:pt idx="18">
                  <c:v>-0.90325757881348079</c:v>
                </c:pt>
                <c:pt idx="19">
                  <c:v>-0.89141469596915468</c:v>
                </c:pt>
                <c:pt idx="20">
                  <c:v>-0.87965053543308946</c:v>
                </c:pt>
                <c:pt idx="21">
                  <c:v>-0.86796516169621174</c:v>
                </c:pt>
                <c:pt idx="22">
                  <c:v>-0.85635862916929617</c:v>
                </c:pt>
                <c:pt idx="23">
                  <c:v>-0.84483098214799823</c:v>
                </c:pt>
                <c:pt idx="24">
                  <c:v>-0.83338225478434569</c:v>
                </c:pt>
                <c:pt idx="25">
                  <c:v>-0.82201247106473674</c:v>
                </c:pt>
                <c:pt idx="26">
                  <c:v>-0.81072164479447251</c:v>
                </c:pt>
                <c:pt idx="27">
                  <c:v>-0.79950977958884972</c:v>
                </c:pt>
                <c:pt idx="28">
                  <c:v>-0.7883768688708308</c:v>
                </c:pt>
                <c:pt idx="29">
                  <c:v>-0.77732289587528403</c:v>
                </c:pt>
                <c:pt idx="30">
                  <c:v>-0.76634783365980153</c:v>
                </c:pt>
                <c:pt idx="31">
                  <c:v>-0.75545164512206564</c:v>
                </c:pt>
                <c:pt idx="32">
                  <c:v>-0.74463428302374801</c:v>
                </c:pt>
                <c:pt idx="33">
                  <c:v>-0.7338956900208975</c:v>
                </c:pt>
                <c:pt idx="34">
                  <c:v>-0.72323579870077914</c:v>
                </c:pt>
                <c:pt idx="35">
                  <c:v>-0.7126545316250994</c:v>
                </c:pt>
                <c:pt idx="36">
                  <c:v>-0.70215180137956223</c:v>
                </c:pt>
                <c:pt idx="37">
                  <c:v>-0.69172751062967963</c:v>
                </c:pt>
                <c:pt idx="38">
                  <c:v>-0.68138155218274954</c:v>
                </c:pt>
                <c:pt idx="39">
                  <c:v>-0.67111380905591433</c:v>
                </c:pt>
                <c:pt idx="40">
                  <c:v>-0.66092415455019937</c:v>
                </c:pt>
                <c:pt idx="41">
                  <c:v>-0.65081245233042107</c:v>
                </c:pt>
                <c:pt idx="42">
                  <c:v>-0.64077855651084858</c:v>
                </c:pt>
                <c:pt idx="43">
                  <c:v>-0.63082231174649661</c:v>
                </c:pt>
                <c:pt idx="44">
                  <c:v>-0.62094355332991658</c:v>
                </c:pt>
                <c:pt idx="45">
                  <c:v>-0.61114210729334562</c:v>
                </c:pt>
                <c:pt idx="46">
                  <c:v>-0.60141779051607203</c:v>
                </c:pt>
                <c:pt idx="47">
                  <c:v>-0.59177041083686133</c:v>
                </c:pt>
                <c:pt idx="48">
                  <c:v>-0.58219976717129129</c:v>
                </c:pt>
                <c:pt idx="49">
                  <c:v>-0.57270564963382187</c:v>
                </c:pt>
                <c:pt idx="50">
                  <c:v>-0.56328783966444429</c:v>
                </c:pt>
                <c:pt idx="51">
                  <c:v>-0.55394611015972894</c:v>
                </c:pt>
                <c:pt idx="52">
                  <c:v>-0.54468022560809359</c:v>
                </c:pt>
                <c:pt idx="53">
                  <c:v>-0.5354899422291135</c:v>
                </c:pt>
                <c:pt idx="54">
                  <c:v>-0.52637500811669025</c:v>
                </c:pt>
                <c:pt idx="55">
                  <c:v>-0.51733516338588337</c:v>
                </c:pt>
                <c:pt idx="56">
                  <c:v>-0.5083701403232237</c:v>
                </c:pt>
                <c:pt idx="57">
                  <c:v>-0.49947966354030826</c:v>
                </c:pt>
                <c:pt idx="58">
                  <c:v>-0.49066345013048496</c:v>
                </c:pt>
                <c:pt idx="59">
                  <c:v>-0.48192120982842801</c:v>
                </c:pt>
                <c:pt idx="60">
                  <c:v>-0.47325264517241306</c:v>
                </c:pt>
                <c:pt idx="61">
                  <c:v>-0.46465745166908801</c:v>
                </c:pt>
                <c:pt idx="62">
                  <c:v>-0.45613531796054185</c:v>
                </c:pt>
                <c:pt idx="63">
                  <c:v>-0.4476859259934749</c:v>
                </c:pt>
                <c:pt idx="64">
                  <c:v>-0.43930895119027946</c:v>
                </c:pt>
                <c:pt idx="65">
                  <c:v>-0.43100406262182034</c:v>
                </c:pt>
                <c:pt idx="66">
                  <c:v>-0.42277092318173315</c:v>
                </c:pt>
                <c:pt idx="67">
                  <c:v>-0.41460918976204275</c:v>
                </c:pt>
                <c:pt idx="68">
                  <c:v>-0.40651851342990764</c:v>
                </c:pt>
                <c:pt idx="69">
                  <c:v>-0.39849853960530313</c:v>
                </c:pt>
                <c:pt idx="70">
                  <c:v>-0.39054890823946109</c:v>
                </c:pt>
                <c:pt idx="71">
                  <c:v>-0.38266925399387541</c:v>
                </c:pt>
                <c:pt idx="72">
                  <c:v>-0.37485920641969628</c:v>
                </c:pt>
                <c:pt idx="73">
                  <c:v>-0.36711839013733938</c:v>
                </c:pt>
                <c:pt idx="74">
                  <c:v>-0.35944642501613111</c:v>
                </c:pt>
                <c:pt idx="75">
                  <c:v>-0.35184292635382342</c:v>
                </c:pt>
                <c:pt idx="76">
                  <c:v>-0.34430750505581398</c:v>
                </c:pt>
                <c:pt idx="77">
                  <c:v>-0.33683976781391056</c:v>
                </c:pt>
                <c:pt idx="78">
                  <c:v>-0.32943931728447984</c:v>
                </c:pt>
                <c:pt idx="79">
                  <c:v>-0.32210575226583305</c:v>
                </c:pt>
                <c:pt idx="80">
                  <c:v>-0.31483866787470172</c:v>
                </c:pt>
                <c:pt idx="81">
                  <c:v>-0.30763765572165802</c:v>
                </c:pt>
                <c:pt idx="82">
                  <c:v>-0.30050230408534473</c:v>
                </c:pt>
                <c:pt idx="83">
                  <c:v>-0.29343219808538601</c:v>
                </c:pt>
                <c:pt idx="84">
                  <c:v>-0.28642691985384716</c:v>
                </c:pt>
                <c:pt idx="85">
                  <c:v>-0.27948604870512672</c:v>
                </c:pt>
                <c:pt idx="86">
                  <c:v>-0.2726091613041608</c:v>
                </c:pt>
                <c:pt idx="87">
                  <c:v>-0.26579583183283684</c:v>
                </c:pt>
                <c:pt idx="88">
                  <c:v>-0.25904563215450116</c:v>
                </c:pt>
                <c:pt idx="89">
                  <c:v>-0.25235813197646828</c:v>
                </c:pt>
                <c:pt idx="90">
                  <c:v>-0.24573289901043882</c:v>
                </c:pt>
                <c:pt idx="91">
                  <c:v>-0.23916949913073005</c:v>
                </c:pt>
                <c:pt idx="92">
                  <c:v>-0.23266749653024266</c:v>
                </c:pt>
                <c:pt idx="93">
                  <c:v>-0.22622645387408236</c:v>
                </c:pt>
                <c:pt idx="94">
                  <c:v>-0.21984593245076445</c:v>
                </c:pt>
                <c:pt idx="95">
                  <c:v>-0.21352549232093532</c:v>
                </c:pt>
                <c:pt idx="96">
                  <c:v>-0.2072646924635424</c:v>
                </c:pt>
                <c:pt idx="97">
                  <c:v>-0.20106309091940666</c:v>
                </c:pt>
                <c:pt idx="98">
                  <c:v>-0.19492024493213655</c:v>
                </c:pt>
                <c:pt idx="99">
                  <c:v>-0.18883571108633213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E-4B6A-8AEC-FA5091216E08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regression'!xdata7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'Linear regression'!ydata8</c:f>
              <c:numCache>
                <c:formatCode>General</c:formatCode>
                <c:ptCount val="100"/>
                <c:pt idx="0">
                  <c:v>2.5926359764878248</c:v>
                </c:pt>
                <c:pt idx="1">
                  <c:v>2.6019238767736548</c:v>
                </c:pt>
                <c:pt idx="2">
                  <c:v>2.6112876913106575</c:v>
                </c:pt>
                <c:pt idx="3">
                  <c:v>2.6207276531811967</c:v>
                </c:pt>
                <c:pt idx="4">
                  <c:v>2.6302439870197474</c:v>
                </c:pt>
                <c:pt idx="5">
                  <c:v>2.6398369088788387</c:v>
                </c:pt>
                <c:pt idx="6">
                  <c:v>2.6495066260992659</c:v>
                </c:pt>
                <c:pt idx="7">
                  <c:v>2.6592533371847544</c:v>
                </c:pt>
                <c:pt idx="8">
                  <c:v>2.6690772316812481</c:v>
                </c:pt>
                <c:pt idx="9">
                  <c:v>2.6789784900609828</c:v>
                </c:pt>
                <c:pt idx="10">
                  <c:v>2.6889572836115181</c:v>
                </c:pt>
                <c:pt idx="11">
                  <c:v>2.6990137743298717</c:v>
                </c:pt>
                <c:pt idx="12">
                  <c:v>2.7091481148219101</c:v>
                </c:pt>
                <c:pt idx="13">
                  <c:v>2.7193604482071438</c:v>
                </c:pt>
                <c:pt idx="14">
                  <c:v>2.7296509080290559</c:v>
                </c:pt>
                <c:pt idx="15">
                  <c:v>2.740019618171103</c:v>
                </c:pt>
                <c:pt idx="16">
                  <c:v>2.7504666927784962</c:v>
                </c:pt>
                <c:pt idx="17">
                  <c:v>2.7609922361858952</c:v>
                </c:pt>
                <c:pt idx="18">
                  <c:v>2.7715963428511023</c:v>
                </c:pt>
                <c:pt idx="19">
                  <c:v>2.7822790972948699</c:v>
                </c:pt>
                <c:pt idx="20">
                  <c:v>2.7930405740468984</c:v>
                </c:pt>
                <c:pt idx="21">
                  <c:v>2.8038808375981139</c:v>
                </c:pt>
                <c:pt idx="22">
                  <c:v>2.8147999423592918</c:v>
                </c:pt>
                <c:pt idx="23">
                  <c:v>2.825797932626088</c:v>
                </c:pt>
                <c:pt idx="24">
                  <c:v>2.8368748425505288</c:v>
                </c:pt>
                <c:pt idx="25">
                  <c:v>2.8480306961190136</c:v>
                </c:pt>
                <c:pt idx="26">
                  <c:v>2.8592655071368425</c:v>
                </c:pt>
                <c:pt idx="27">
                  <c:v>2.8705792792193137</c:v>
                </c:pt>
                <c:pt idx="28">
                  <c:v>2.8819720057893878</c:v>
                </c:pt>
                <c:pt idx="29">
                  <c:v>2.8934436700819348</c:v>
                </c:pt>
                <c:pt idx="30">
                  <c:v>2.9049942451545459</c:v>
                </c:pt>
                <c:pt idx="31">
                  <c:v>2.9166236939049037</c:v>
                </c:pt>
                <c:pt idx="32">
                  <c:v>2.9283319690946796</c:v>
                </c:pt>
                <c:pt idx="33">
                  <c:v>2.9401190133799231</c:v>
                </c:pt>
                <c:pt idx="34">
                  <c:v>2.9519847593478978</c:v>
                </c:pt>
                <c:pt idx="35">
                  <c:v>2.9639291295603112</c:v>
                </c:pt>
                <c:pt idx="36">
                  <c:v>2.9759520366028678</c:v>
                </c:pt>
                <c:pt idx="37">
                  <c:v>2.9880533831410792</c:v>
                </c:pt>
                <c:pt idx="38">
                  <c:v>3.0002330619822422</c:v>
                </c:pt>
                <c:pt idx="39">
                  <c:v>3.0124909561435009</c:v>
                </c:pt>
                <c:pt idx="40">
                  <c:v>3.0248269389258797</c:v>
                </c:pt>
                <c:pt idx="41">
                  <c:v>3.037240873994195</c:v>
                </c:pt>
                <c:pt idx="42">
                  <c:v>3.049732615462716</c:v>
                </c:pt>
                <c:pt idx="43">
                  <c:v>3.0623020079864576</c:v>
                </c:pt>
                <c:pt idx="44">
                  <c:v>3.0749488868579711</c:v>
                </c:pt>
                <c:pt idx="45">
                  <c:v>3.0876730781094937</c:v>
                </c:pt>
                <c:pt idx="46">
                  <c:v>3.1004743986203138</c:v>
                </c:pt>
                <c:pt idx="47">
                  <c:v>3.1133526562291967</c:v>
                </c:pt>
                <c:pt idx="48">
                  <c:v>3.1263076498517197</c:v>
                </c:pt>
                <c:pt idx="49">
                  <c:v>3.1393391696023438</c:v>
                </c:pt>
                <c:pt idx="50">
                  <c:v>3.1524469969210607</c:v>
                </c:pt>
                <c:pt idx="51">
                  <c:v>3.1656309047044386</c:v>
                </c:pt>
                <c:pt idx="52">
                  <c:v>3.1788906574408964</c:v>
                </c:pt>
                <c:pt idx="53">
                  <c:v>3.1922260113500101</c:v>
                </c:pt>
                <c:pt idx="54">
                  <c:v>3.2056367145256806</c:v>
                </c:pt>
                <c:pt idx="55">
                  <c:v>3.2191225070829672</c:v>
                </c:pt>
                <c:pt idx="56">
                  <c:v>3.2326831213084013</c:v>
                </c:pt>
                <c:pt idx="57">
                  <c:v>3.2463182818135792</c:v>
                </c:pt>
                <c:pt idx="58">
                  <c:v>3.2600277056918494</c:v>
                </c:pt>
                <c:pt idx="59">
                  <c:v>3.273811102677886</c:v>
                </c:pt>
                <c:pt idx="60">
                  <c:v>3.2876681753099648</c:v>
                </c:pt>
                <c:pt idx="61">
                  <c:v>3.3015986190947331</c:v>
                </c:pt>
                <c:pt idx="62">
                  <c:v>3.3156021226742807</c:v>
                </c:pt>
                <c:pt idx="63">
                  <c:v>3.3296783679953075</c:v>
                </c:pt>
                <c:pt idx="64">
                  <c:v>3.3438270304802056</c:v>
                </c:pt>
                <c:pt idx="65">
                  <c:v>3.3580477791998398</c:v>
                </c:pt>
                <c:pt idx="66">
                  <c:v>3.3723402770478463</c:v>
                </c:pt>
                <c:pt idx="67">
                  <c:v>3.3867041809162499</c:v>
                </c:pt>
                <c:pt idx="68">
                  <c:v>3.4011391418722079</c:v>
                </c:pt>
                <c:pt idx="69">
                  <c:v>3.4156448053356971</c:v>
                </c:pt>
                <c:pt idx="70">
                  <c:v>3.4302208112579491</c:v>
                </c:pt>
                <c:pt idx="71">
                  <c:v>3.4448667943004567</c:v>
                </c:pt>
                <c:pt idx="72">
                  <c:v>3.4595823840143711</c:v>
                </c:pt>
                <c:pt idx="73">
                  <c:v>3.474367205020108</c:v>
                </c:pt>
                <c:pt idx="74">
                  <c:v>3.4892208771869928</c:v>
                </c:pt>
                <c:pt idx="75">
                  <c:v>3.5041430158127786</c:v>
                </c:pt>
                <c:pt idx="76">
                  <c:v>3.5191332318028632</c:v>
                </c:pt>
                <c:pt idx="77">
                  <c:v>3.5341911318490533</c:v>
                </c:pt>
                <c:pt idx="78">
                  <c:v>3.5493163186077159</c:v>
                </c:pt>
                <c:pt idx="79">
                  <c:v>3.5645083908771626</c:v>
                </c:pt>
                <c:pt idx="80">
                  <c:v>3.5797669437741253</c:v>
                </c:pt>
                <c:pt idx="81">
                  <c:v>3.5950915689091749</c:v>
                </c:pt>
                <c:pt idx="82">
                  <c:v>3.6104818545609554</c:v>
                </c:pt>
                <c:pt idx="83">
                  <c:v>3.6259373858490904</c:v>
                </c:pt>
                <c:pt idx="84">
                  <c:v>3.6414577449056447</c:v>
                </c:pt>
                <c:pt idx="85">
                  <c:v>3.6570425110450175</c:v>
                </c:pt>
                <c:pt idx="86">
                  <c:v>3.672691260932146</c:v>
                </c:pt>
                <c:pt idx="87">
                  <c:v>3.6884035687489156</c:v>
                </c:pt>
                <c:pt idx="88">
                  <c:v>3.704179006358673</c:v>
                </c:pt>
                <c:pt idx="89">
                  <c:v>3.7200171434687341</c:v>
                </c:pt>
                <c:pt idx="90">
                  <c:v>3.7359175477907982</c:v>
                </c:pt>
                <c:pt idx="91">
                  <c:v>3.7518797851991827</c:v>
                </c:pt>
                <c:pt idx="92">
                  <c:v>3.7679034198867889</c:v>
                </c:pt>
                <c:pt idx="93">
                  <c:v>3.7839880145187226</c:v>
                </c:pt>
                <c:pt idx="94">
                  <c:v>3.800133130383498</c:v>
                </c:pt>
                <c:pt idx="95">
                  <c:v>3.8163383275417622</c:v>
                </c:pt>
                <c:pt idx="96">
                  <c:v>3.8326031649724626</c:v>
                </c:pt>
                <c:pt idx="97">
                  <c:v>3.848927200716421</c:v>
                </c:pt>
                <c:pt idx="98">
                  <c:v>3.8653099920172442</c:v>
                </c:pt>
                <c:pt idx="99">
                  <c:v>3.8817510954595331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9E-4B6A-8AEC-FA509121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38256"/>
        <c:axId val="964439336"/>
      </c:scatterChart>
      <c:valAx>
        <c:axId val="964438256"/>
        <c:scaling>
          <c:orientation val="minMax"/>
          <c:max val="7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64439336"/>
        <c:crosses val="autoZero"/>
        <c:crossBetween val="midCat"/>
      </c:valAx>
      <c:valAx>
        <c:axId val="96443933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64438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Sum 10 PFAS by TOC% (R²=0,036; </a:t>
            </a:r>
            <a:r>
              <a:rPr lang="nb-NO" i="1"/>
              <a:t>p</a:t>
            </a:r>
            <a:r>
              <a:rPr lang="nb-NO" i="0"/>
              <a:t>&gt;0.05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p&gt;0.05'!$D$104:$D$198</c:f>
              <c:numCache>
                <c:formatCode>0.000</c:formatCode>
                <c:ptCount val="95"/>
                <c:pt idx="0">
                  <c:v>0.80389999999999995</c:v>
                </c:pt>
                <c:pt idx="1">
                  <c:v>0.27879999999999999</c:v>
                </c:pt>
                <c:pt idx="2">
                  <c:v>0.66159999999999997</c:v>
                </c:pt>
                <c:pt idx="3">
                  <c:v>0.35759999999999997</c:v>
                </c:pt>
                <c:pt idx="4">
                  <c:v>1.0629999999999999</c:v>
                </c:pt>
                <c:pt idx="5">
                  <c:v>0.44779999999999998</c:v>
                </c:pt>
                <c:pt idx="6">
                  <c:v>0.53695000000000004</c:v>
                </c:pt>
                <c:pt idx="7">
                  <c:v>0.27100000000000002</c:v>
                </c:pt>
                <c:pt idx="8">
                  <c:v>0.4869</c:v>
                </c:pt>
                <c:pt idx="9">
                  <c:v>0.74460000000000004</c:v>
                </c:pt>
                <c:pt idx="10">
                  <c:v>0.81710000000000005</c:v>
                </c:pt>
                <c:pt idx="11">
                  <c:v>0.25409999999999999</c:v>
                </c:pt>
                <c:pt idx="12">
                  <c:v>0.41139999999999999</c:v>
                </c:pt>
                <c:pt idx="13">
                  <c:v>0.47110000000000002</c:v>
                </c:pt>
                <c:pt idx="14">
                  <c:v>0.44140000000000001</c:v>
                </c:pt>
                <c:pt idx="15">
                  <c:v>0.29975000000000002</c:v>
                </c:pt>
                <c:pt idx="16">
                  <c:v>0.59989999999999999</c:v>
                </c:pt>
                <c:pt idx="17">
                  <c:v>0.44940000000000002</c:v>
                </c:pt>
                <c:pt idx="18">
                  <c:v>0.54349999999999998</c:v>
                </c:pt>
                <c:pt idx="19">
                  <c:v>0.60570000000000002</c:v>
                </c:pt>
                <c:pt idx="20">
                  <c:v>0.46229999999999999</c:v>
                </c:pt>
                <c:pt idx="21">
                  <c:v>0.86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0.74</c:v>
                </c:pt>
                <c:pt idx="25">
                  <c:v>1.36</c:v>
                </c:pt>
                <c:pt idx="26">
                  <c:v>1.78</c:v>
                </c:pt>
                <c:pt idx="27">
                  <c:v>0.83799999999999997</c:v>
                </c:pt>
                <c:pt idx="28">
                  <c:v>0.41499999999999998</c:v>
                </c:pt>
                <c:pt idx="29">
                  <c:v>0.76400000000000001</c:v>
                </c:pt>
                <c:pt idx="30">
                  <c:v>1.46</c:v>
                </c:pt>
                <c:pt idx="31">
                  <c:v>1.17</c:v>
                </c:pt>
                <c:pt idx="32">
                  <c:v>1.52</c:v>
                </c:pt>
                <c:pt idx="33">
                  <c:v>2.3199999999999998</c:v>
                </c:pt>
                <c:pt idx="34">
                  <c:v>0.496</c:v>
                </c:pt>
                <c:pt idx="35">
                  <c:v>1.28</c:v>
                </c:pt>
                <c:pt idx="36">
                  <c:v>1.65</c:v>
                </c:pt>
                <c:pt idx="37">
                  <c:v>2.35</c:v>
                </c:pt>
                <c:pt idx="38">
                  <c:v>2.9</c:v>
                </c:pt>
                <c:pt idx="39">
                  <c:v>1.92</c:v>
                </c:pt>
                <c:pt idx="40">
                  <c:v>1.69</c:v>
                </c:pt>
                <c:pt idx="41">
                  <c:v>3.14</c:v>
                </c:pt>
                <c:pt idx="42">
                  <c:v>2.1</c:v>
                </c:pt>
                <c:pt idx="43">
                  <c:v>3.6</c:v>
                </c:pt>
                <c:pt idx="44">
                  <c:v>2.7</c:v>
                </c:pt>
                <c:pt idx="45">
                  <c:v>1.88</c:v>
                </c:pt>
                <c:pt idx="46">
                  <c:v>1.42</c:v>
                </c:pt>
                <c:pt idx="47">
                  <c:v>1.42</c:v>
                </c:pt>
                <c:pt idx="48">
                  <c:v>1.08</c:v>
                </c:pt>
                <c:pt idx="49">
                  <c:v>1.79</c:v>
                </c:pt>
                <c:pt idx="50">
                  <c:v>1.08</c:v>
                </c:pt>
                <c:pt idx="51">
                  <c:v>1.33</c:v>
                </c:pt>
                <c:pt idx="52">
                  <c:v>1.23</c:v>
                </c:pt>
                <c:pt idx="53">
                  <c:v>1.79</c:v>
                </c:pt>
                <c:pt idx="54">
                  <c:v>1.82</c:v>
                </c:pt>
                <c:pt idx="55">
                  <c:v>1.01</c:v>
                </c:pt>
                <c:pt idx="56">
                  <c:v>2.09</c:v>
                </c:pt>
                <c:pt idx="57">
                  <c:v>2.15</c:v>
                </c:pt>
                <c:pt idx="58">
                  <c:v>0.34599999999999997</c:v>
                </c:pt>
                <c:pt idx="59">
                  <c:v>1.52</c:v>
                </c:pt>
                <c:pt idx="60">
                  <c:v>0.317</c:v>
                </c:pt>
                <c:pt idx="61">
                  <c:v>0.89700000000000002</c:v>
                </c:pt>
                <c:pt idx="62">
                  <c:v>0.629</c:v>
                </c:pt>
                <c:pt idx="63">
                  <c:v>0.74199999999999999</c:v>
                </c:pt>
                <c:pt idx="64">
                  <c:v>0.57699999999999996</c:v>
                </c:pt>
                <c:pt idx="65">
                  <c:v>0.71099999999999997</c:v>
                </c:pt>
                <c:pt idx="66">
                  <c:v>0.75</c:v>
                </c:pt>
                <c:pt idx="67">
                  <c:v>2.33</c:v>
                </c:pt>
                <c:pt idx="68">
                  <c:v>2.19</c:v>
                </c:pt>
                <c:pt idx="69">
                  <c:v>2.09</c:v>
                </c:pt>
                <c:pt idx="70">
                  <c:v>5.5</c:v>
                </c:pt>
                <c:pt idx="71">
                  <c:v>2.15</c:v>
                </c:pt>
                <c:pt idx="72">
                  <c:v>4.5</c:v>
                </c:pt>
                <c:pt idx="73">
                  <c:v>4.5199999999999996</c:v>
                </c:pt>
                <c:pt idx="74">
                  <c:v>1.29</c:v>
                </c:pt>
                <c:pt idx="75">
                  <c:v>1.88</c:v>
                </c:pt>
                <c:pt idx="76">
                  <c:v>1.97</c:v>
                </c:pt>
                <c:pt idx="77">
                  <c:v>2.17</c:v>
                </c:pt>
                <c:pt idx="78">
                  <c:v>2.48</c:v>
                </c:pt>
                <c:pt idx="79">
                  <c:v>0.63700000000000001</c:v>
                </c:pt>
                <c:pt idx="80">
                  <c:v>0.57699999999999996</c:v>
                </c:pt>
                <c:pt idx="81">
                  <c:v>1.2</c:v>
                </c:pt>
                <c:pt idx="82">
                  <c:v>0.626</c:v>
                </c:pt>
                <c:pt idx="83">
                  <c:v>0.42799999999999999</c:v>
                </c:pt>
                <c:pt idx="84">
                  <c:v>0.49399999999999999</c:v>
                </c:pt>
                <c:pt idx="85">
                  <c:v>2.69</c:v>
                </c:pt>
                <c:pt idx="86">
                  <c:v>2.0299999999999998</c:v>
                </c:pt>
                <c:pt idx="87">
                  <c:v>2.38</c:v>
                </c:pt>
                <c:pt idx="88">
                  <c:v>1.58</c:v>
                </c:pt>
                <c:pt idx="89">
                  <c:v>1.31</c:v>
                </c:pt>
                <c:pt idx="90">
                  <c:v>2.0699999999999998</c:v>
                </c:pt>
                <c:pt idx="91">
                  <c:v>0.45300000000000001</c:v>
                </c:pt>
                <c:pt idx="92">
                  <c:v>1.71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D8-A42C-A90B72AADEF2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0.27879999999999999</c:v>
              </c:pt>
            </c:numLit>
          </c:xVal>
          <c:yVal>
            <c:numLit>
              <c:formatCode>General</c:formatCode>
              <c:ptCount val="1"/>
              <c:pt idx="0">
                <c:v>0.12486474049188434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AD-44D8-A42C-A90B72AADEF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-0.27049000000000001</c:v>
              </c:pt>
              <c:pt idx="1">
                <c:v>6.0245899999999999</c:v>
              </c:pt>
            </c:numLit>
          </c:xVal>
          <c:yVal>
            <c:numLit>
              <c:formatCode>General</c:formatCode>
              <c:ptCount val="2"/>
              <c:pt idx="0">
                <c:v>0.73143864642596901</c:v>
              </c:pt>
              <c:pt idx="1">
                <c:v>1.8464576916020892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DAD-44D8-A42C-A90B72AADEF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10PFAS okt2023 p&gt;0.05'!xdata1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'TOC mot 10PFAS okt2023 p&gt;0.05'!ydata2</c:f>
              <c:numCache>
                <c:formatCode>General</c:formatCode>
                <c:ptCount val="70"/>
                <c:pt idx="0">
                  <c:v>0.36821403330188818</c:v>
                </c:pt>
                <c:pt idx="1">
                  <c:v>0.39905794886556745</c:v>
                </c:pt>
                <c:pt idx="2">
                  <c:v>0.42965438196047978</c:v>
                </c:pt>
                <c:pt idx="3">
                  <c:v>0.45996983001069669</c:v>
                </c:pt>
                <c:pt idx="4">
                  <c:v>0.48996530918448217</c:v>
                </c:pt>
                <c:pt idx="5">
                  <c:v>0.51959543261494112</c:v>
                </c:pt>
                <c:pt idx="6">
                  <c:v>0.54880738754739555</c:v>
                </c:pt>
                <c:pt idx="7">
                  <c:v>0.57753984443853001</c:v>
                </c:pt>
                <c:pt idx="8">
                  <c:v>0.60572186697857267</c:v>
                </c:pt>
                <c:pt idx="9">
                  <c:v>0.63327194653649266</c:v>
                </c:pt>
                <c:pt idx="10">
                  <c:v>0.66009736104066286</c:v>
                </c:pt>
                <c:pt idx="11">
                  <c:v>0.68609415485020864</c:v>
                </c:pt>
                <c:pt idx="12">
                  <c:v>0.71114813840608759</c:v>
                </c:pt>
                <c:pt idx="13">
                  <c:v>0.73513737820563063</c:v>
                </c:pt>
                <c:pt idx="14">
                  <c:v>0.7579366239451566</c:v>
                </c:pt>
                <c:pt idx="15">
                  <c:v>0.77942391436307634</c:v>
                </c:pt>
                <c:pt idx="16">
                  <c:v>0.79948914842692864</c:v>
                </c:pt>
                <c:pt idx="17">
                  <c:v>0.81804373100199712</c:v>
                </c:pt>
                <c:pt idx="18">
                  <c:v>0.83502970078116223</c:v>
                </c:pt>
                <c:pt idx="19">
                  <c:v>0.85042637924465747</c:v>
                </c:pt>
                <c:pt idx="20">
                  <c:v>0.86425287447170918</c:v>
                </c:pt>
                <c:pt idx="21">
                  <c:v>0.87656576503886341</c:v>
                </c:pt>
                <c:pt idx="22">
                  <c:v>0.88745258905360469</c:v>
                </c:pt>
                <c:pt idx="23">
                  <c:v>0.89702277703170585</c:v>
                </c:pt>
                <c:pt idx="24">
                  <c:v>0.90539799232919083</c:v>
                </c:pt>
                <c:pt idx="25">
                  <c:v>0.9127034950687456</c:v>
                </c:pt>
                <c:pt idx="26">
                  <c:v>0.91906144991514838</c:v>
                </c:pt>
                <c:pt idx="27">
                  <c:v>0.92458641450437185</c:v>
                </c:pt>
                <c:pt idx="28">
                  <c:v>0.92938278010756026</c:v>
                </c:pt>
                <c:pt idx="29">
                  <c:v>0.93354372180683032</c:v>
                </c:pt>
                <c:pt idx="30">
                  <c:v>0.93715118622723104</c:v>
                </c:pt>
                <c:pt idx="31">
                  <c:v>0.94027651425678238</c:v>
                </c:pt>
                <c:pt idx="32">
                  <c:v>0.94298139807481962</c:v>
                </c:pt>
                <c:pt idx="33">
                  <c:v>0.94531896896571044</c:v>
                </c:pt>
                <c:pt idx="34">
                  <c:v>0.94733488979880742</c:v>
                </c:pt>
                <c:pt idx="35">
                  <c:v>0.94906838141484817</c:v>
                </c:pt>
                <c:pt idx="36">
                  <c:v>0.95055314875611874</c:v>
                </c:pt>
                <c:pt idx="37">
                  <c:v>0.95181819517433541</c:v>
                </c:pt>
                <c:pt idx="38">
                  <c:v>0.95288852632773713</c:v>
                </c:pt>
                <c:pt idx="39">
                  <c:v>0.95378575183926273</c:v>
                </c:pt>
                <c:pt idx="40">
                  <c:v>0.95452859583690786</c:v>
                </c:pt>
                <c:pt idx="41">
                  <c:v>0.95513332823521813</c:v>
                </c:pt>
                <c:pt idx="42">
                  <c:v>0.95561412815835356</c:v>
                </c:pt>
                <c:pt idx="43">
                  <c:v>0.95598338986822406</c:v>
                </c:pt>
                <c:pt idx="44">
                  <c:v>0.95625198030635505</c:v>
                </c:pt>
                <c:pt idx="45">
                  <c:v>0.95642945608489371</c:v>
                </c:pt>
                <c:pt idx="46">
                  <c:v>0.95652424657249069</c:v>
                </c:pt>
                <c:pt idx="47">
                  <c:v>0.95654380865953703</c:v>
                </c:pt>
                <c:pt idx="48">
                  <c:v>0.95649475786721716</c:v>
                </c:pt>
                <c:pt idx="49">
                  <c:v>0.95638297968184838</c:v>
                </c:pt>
                <c:pt idx="50">
                  <c:v>0.95621372433769225</c:v>
                </c:pt>
                <c:pt idx="51">
                  <c:v>0.95599168772245569</c:v>
                </c:pt>
                <c:pt idx="52">
                  <c:v>0.95572108062430061</c:v>
                </c:pt>
                <c:pt idx="53">
                  <c:v>0.95540568816263405</c:v>
                </c:pt>
                <c:pt idx="54">
                  <c:v>0.95504892093414617</c:v>
                </c:pt>
                <c:pt idx="55">
                  <c:v>0.95465385914924261</c:v>
                </c:pt>
                <c:pt idx="56">
                  <c:v>0.95422329082256796</c:v>
                </c:pt>
                <c:pt idx="57">
                  <c:v>0.95375974490679849</c:v>
                </c:pt>
                <c:pt idx="58">
                  <c:v>0.95326552011465437</c:v>
                </c:pt>
                <c:pt idx="59">
                  <c:v>0.95274271005471944</c:v>
                </c:pt>
                <c:pt idx="60">
                  <c:v>0.95219322520769145</c:v>
                </c:pt>
                <c:pt idx="61">
                  <c:v>0.95161881218747035</c:v>
                </c:pt>
                <c:pt idx="62">
                  <c:v>0.95102107066305641</c:v>
                </c:pt>
                <c:pt idx="63">
                  <c:v>0.9504014682601124</c:v>
                </c:pt>
                <c:pt idx="64">
                  <c:v>0.94976135371330517</c:v>
                </c:pt>
                <c:pt idx="65">
                  <c:v>0.949101968500493</c:v>
                </c:pt>
                <c:pt idx="66">
                  <c:v>0.94842445715620294</c:v>
                </c:pt>
                <c:pt idx="67">
                  <c:v>0.94772987643350481</c:v>
                </c:pt>
                <c:pt idx="68">
                  <c:v>0.94701920345947144</c:v>
                </c:pt>
                <c:pt idx="69">
                  <c:v>0.9462933430091689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D-44D8-A42C-A90B72AADEF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10PFAS okt2023 p&gt;0.05'!xdata3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'TOC mot 10PFAS okt2023 p&gt;0.05'!ydata4</c:f>
              <c:numCache>
                <c:formatCode>General</c:formatCode>
                <c:ptCount val="70"/>
                <c:pt idx="0">
                  <c:v>1.0946632595500509</c:v>
                </c:pt>
                <c:pt idx="1">
                  <c:v>1.0961387366078734</c:v>
                </c:pt>
                <c:pt idx="2">
                  <c:v>1.0978616961344625</c:v>
                </c:pt>
                <c:pt idx="3">
                  <c:v>1.0998656407057474</c:v>
                </c:pt>
                <c:pt idx="4">
                  <c:v>1.1021895541534634</c:v>
                </c:pt>
                <c:pt idx="5">
                  <c:v>1.1048788233445062</c:v>
                </c:pt>
                <c:pt idx="6">
                  <c:v>1.1079862610335534</c:v>
                </c:pt>
                <c:pt idx="7">
                  <c:v>1.1115731967639206</c:v>
                </c:pt>
                <c:pt idx="8">
                  <c:v>1.1157105668453795</c:v>
                </c:pt>
                <c:pt idx="9">
                  <c:v>1.120479879908961</c:v>
                </c:pt>
                <c:pt idx="10">
                  <c:v>1.1259738580262926</c:v>
                </c:pt>
                <c:pt idx="11">
                  <c:v>1.1322964568382485</c:v>
                </c:pt>
                <c:pt idx="12">
                  <c:v>1.1395618659038711</c:v>
                </c:pt>
                <c:pt idx="13">
                  <c:v>1.1478920187258295</c:v>
                </c:pt>
                <c:pt idx="14">
                  <c:v>1.1574121656078054</c:v>
                </c:pt>
                <c:pt idx="15">
                  <c:v>1.1682442678113871</c:v>
                </c:pt>
                <c:pt idx="16">
                  <c:v>1.1804984263690363</c:v>
                </c:pt>
                <c:pt idx="17">
                  <c:v>1.1942632364154697</c:v>
                </c:pt>
                <c:pt idx="18">
                  <c:v>1.2095966592578062</c:v>
                </c:pt>
                <c:pt idx="19">
                  <c:v>1.2265193734158126</c:v>
                </c:pt>
                <c:pt idx="20">
                  <c:v>1.2450122708102627</c:v>
                </c:pt>
                <c:pt idx="21">
                  <c:v>1.2650187728646098</c:v>
                </c:pt>
                <c:pt idx="22">
                  <c:v>1.2864513414713703</c:v>
                </c:pt>
                <c:pt idx="23">
                  <c:v>1.3092005461147704</c:v>
                </c:pt>
                <c:pt idx="24">
                  <c:v>1.3331447234387872</c:v>
                </c:pt>
                <c:pt idx="25">
                  <c:v>1.3581586133207342</c:v>
                </c:pt>
                <c:pt idx="26">
                  <c:v>1.3841200510958331</c:v>
                </c:pt>
                <c:pt idx="27">
                  <c:v>1.410914479128111</c:v>
                </c:pt>
                <c:pt idx="28">
                  <c:v>1.4384375061464247</c:v>
                </c:pt>
                <c:pt idx="29">
                  <c:v>1.466595957068656</c:v>
                </c:pt>
                <c:pt idx="30">
                  <c:v>1.495307885269757</c:v>
                </c:pt>
                <c:pt idx="31">
                  <c:v>1.524501949861707</c:v>
                </c:pt>
                <c:pt idx="32">
                  <c:v>1.5541164586651715</c:v>
                </c:pt>
                <c:pt idx="33">
                  <c:v>1.5840982803957824</c:v>
                </c:pt>
                <c:pt idx="34">
                  <c:v>1.6144017521841871</c:v>
                </c:pt>
                <c:pt idx="35">
                  <c:v>1.6449876531896481</c:v>
                </c:pt>
                <c:pt idx="36">
                  <c:v>1.6758222784698789</c:v>
                </c:pt>
                <c:pt idx="37">
                  <c:v>1.7068766246731639</c:v>
                </c:pt>
                <c:pt idx="38">
                  <c:v>1.7381256861412635</c:v>
                </c:pt>
                <c:pt idx="39">
                  <c:v>1.7695478532512396</c:v>
                </c:pt>
                <c:pt idx="40">
                  <c:v>1.8011244018750963</c:v>
                </c:pt>
                <c:pt idx="41">
                  <c:v>1.8328390620982877</c:v>
                </c:pt>
                <c:pt idx="42">
                  <c:v>1.8646776547966541</c:v>
                </c:pt>
                <c:pt idx="43">
                  <c:v>1.8966277857082847</c:v>
                </c:pt>
                <c:pt idx="44">
                  <c:v>1.9286785878916555</c:v>
                </c:pt>
                <c:pt idx="45">
                  <c:v>1.9608205047346186</c:v>
                </c:pt>
                <c:pt idx="46">
                  <c:v>1.9930451068685229</c:v>
                </c:pt>
                <c:pt idx="47">
                  <c:v>2.0253449374029784</c:v>
                </c:pt>
                <c:pt idx="48">
                  <c:v>2.0577133808168</c:v>
                </c:pt>
                <c:pt idx="49">
                  <c:v>2.0901445516236707</c:v>
                </c:pt>
                <c:pt idx="50">
                  <c:v>2.1226331995893286</c:v>
                </c:pt>
                <c:pt idx="51">
                  <c:v>2.1551746288260665</c:v>
                </c:pt>
                <c:pt idx="52">
                  <c:v>2.1877646285457231</c:v>
                </c:pt>
                <c:pt idx="53">
                  <c:v>2.2203994136288916</c:v>
                </c:pt>
                <c:pt idx="54">
                  <c:v>2.2530755734788803</c:v>
                </c:pt>
                <c:pt idx="55">
                  <c:v>2.2857900278852856</c:v>
                </c:pt>
                <c:pt idx="56">
                  <c:v>2.3185399888334621</c:v>
                </c:pt>
                <c:pt idx="57">
                  <c:v>2.3513229273707337</c:v>
                </c:pt>
                <c:pt idx="58">
                  <c:v>2.3841365447843792</c:v>
                </c:pt>
                <c:pt idx="59">
                  <c:v>2.4169787474658158</c:v>
                </c:pt>
                <c:pt idx="60">
                  <c:v>2.4498476249343457</c:v>
                </c:pt>
                <c:pt idx="61">
                  <c:v>2.482741430576068</c:v>
                </c:pt>
                <c:pt idx="62">
                  <c:v>2.515658564721984</c:v>
                </c:pt>
                <c:pt idx="63">
                  <c:v>2.5485975597464292</c:v>
                </c:pt>
                <c:pt idx="64">
                  <c:v>2.5815570669147379</c:v>
                </c:pt>
                <c:pt idx="65">
                  <c:v>2.6145358447490521</c:v>
                </c:pt>
                <c:pt idx="66">
                  <c:v>2.6475327487148439</c:v>
                </c:pt>
                <c:pt idx="67">
                  <c:v>2.6805467220590433</c:v>
                </c:pt>
                <c:pt idx="68">
                  <c:v>2.7135767876545782</c:v>
                </c:pt>
                <c:pt idx="69">
                  <c:v>2.7466220407263826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AD-44D8-A42C-A90B72AADEF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p&gt;0.05'!xdata5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'TOC mot 10PFAS okt2023 p&gt;0.05'!ydata6</c:f>
              <c:numCache>
                <c:formatCode>General</c:formatCode>
                <c:ptCount val="100"/>
                <c:pt idx="0">
                  <c:v>-1.1297586836358868</c:v>
                </c:pt>
                <c:pt idx="1">
                  <c:v>-1.116520946633623</c:v>
                </c:pt>
                <c:pt idx="2">
                  <c:v>-1.1033591238825324</c:v>
                </c:pt>
                <c:pt idx="3">
                  <c:v>-1.0902734484649774</c:v>
                </c:pt>
                <c:pt idx="4">
                  <c:v>-1.077264145015435</c:v>
                </c:pt>
                <c:pt idx="5">
                  <c:v>-1.0643314295864328</c:v>
                </c:pt>
                <c:pt idx="6">
                  <c:v>-1.0514755095187664</c:v>
                </c:pt>
                <c:pt idx="7">
                  <c:v>-1.0386965833161614</c:v>
                </c:pt>
                <c:pt idx="8">
                  <c:v>-1.0259948405245611</c:v>
                </c:pt>
                <c:pt idx="9">
                  <c:v>-1.0133704616162023</c:v>
                </c:pt>
                <c:pt idx="10">
                  <c:v>-1.0008236178786443</c:v>
                </c:pt>
                <c:pt idx="11">
                  <c:v>-0.98835447130890408</c:v>
                </c:pt>
                <c:pt idx="12">
                  <c:v>-0.97596317451284909</c:v>
                </c:pt>
                <c:pt idx="13">
                  <c:v>-0.96364987060998919</c:v>
                </c:pt>
                <c:pt idx="14">
                  <c:v>-0.95141469314380789</c:v>
                </c:pt>
                <c:pt idx="15">
                  <c:v>-0.93925776599776112</c:v>
                </c:pt>
                <c:pt idx="16">
                  <c:v>-0.92717920331706094</c:v>
                </c:pt>
                <c:pt idx="17">
                  <c:v>-0.91517910943636627</c:v>
                </c:pt>
                <c:pt idx="18">
                  <c:v>-0.90325757881347979</c:v>
                </c:pt>
                <c:pt idx="19">
                  <c:v>-0.89141469596915357</c:v>
                </c:pt>
                <c:pt idx="20">
                  <c:v>-0.87965053543308847</c:v>
                </c:pt>
                <c:pt idx="21">
                  <c:v>-0.86796516169621074</c:v>
                </c:pt>
                <c:pt idx="22">
                  <c:v>-0.85635862916929517</c:v>
                </c:pt>
                <c:pt idx="23">
                  <c:v>-0.84483098214799734</c:v>
                </c:pt>
                <c:pt idx="24">
                  <c:v>-0.8333822547843448</c:v>
                </c:pt>
                <c:pt idx="25">
                  <c:v>-0.82201247106473585</c:v>
                </c:pt>
                <c:pt idx="26">
                  <c:v>-0.8107216447944714</c:v>
                </c:pt>
                <c:pt idx="27">
                  <c:v>-0.79950977958884883</c:v>
                </c:pt>
                <c:pt idx="28">
                  <c:v>-0.78837686887082969</c:v>
                </c:pt>
                <c:pt idx="29">
                  <c:v>-0.77732289587528292</c:v>
                </c:pt>
                <c:pt idx="30">
                  <c:v>-0.76634783365980064</c:v>
                </c:pt>
                <c:pt idx="31">
                  <c:v>-0.75545164512206453</c:v>
                </c:pt>
                <c:pt idx="32">
                  <c:v>-0.74463428302374712</c:v>
                </c:pt>
                <c:pt idx="33">
                  <c:v>-0.73389569002089661</c:v>
                </c:pt>
                <c:pt idx="34">
                  <c:v>-0.72323579870077825</c:v>
                </c:pt>
                <c:pt idx="35">
                  <c:v>-0.71265453162509829</c:v>
                </c:pt>
                <c:pt idx="36">
                  <c:v>-0.70215180137956112</c:v>
                </c:pt>
                <c:pt idx="37">
                  <c:v>-0.69172751062967874</c:v>
                </c:pt>
                <c:pt idx="38">
                  <c:v>-0.68138155218274843</c:v>
                </c:pt>
                <c:pt idx="39">
                  <c:v>-0.67111380905591322</c:v>
                </c:pt>
                <c:pt idx="40">
                  <c:v>-0.66092415455019848</c:v>
                </c:pt>
                <c:pt idx="41">
                  <c:v>-0.65081245233041995</c:v>
                </c:pt>
                <c:pt idx="42">
                  <c:v>-0.6407785565108477</c:v>
                </c:pt>
                <c:pt idx="43">
                  <c:v>-0.63082231174649572</c:v>
                </c:pt>
                <c:pt idx="44">
                  <c:v>-0.62094355332991569</c:v>
                </c:pt>
                <c:pt idx="45">
                  <c:v>-0.61114210729334473</c:v>
                </c:pt>
                <c:pt idx="46">
                  <c:v>-0.60141779051607092</c:v>
                </c:pt>
                <c:pt idx="47">
                  <c:v>-0.59177041083686044</c:v>
                </c:pt>
                <c:pt idx="48">
                  <c:v>-0.58219976717129041</c:v>
                </c:pt>
                <c:pt idx="49">
                  <c:v>-0.57270564963382076</c:v>
                </c:pt>
                <c:pt idx="50">
                  <c:v>-0.5632878396644434</c:v>
                </c:pt>
                <c:pt idx="51">
                  <c:v>-0.55394611015972806</c:v>
                </c:pt>
                <c:pt idx="52">
                  <c:v>-0.54468022560809248</c:v>
                </c:pt>
                <c:pt idx="53">
                  <c:v>-0.53548994222911239</c:v>
                </c:pt>
                <c:pt idx="54">
                  <c:v>-0.52637500811668936</c:v>
                </c:pt>
                <c:pt idx="55">
                  <c:v>-0.51733516338588226</c:v>
                </c:pt>
                <c:pt idx="56">
                  <c:v>-0.50837014032322259</c:v>
                </c:pt>
                <c:pt idx="57">
                  <c:v>-0.49947966354030737</c:v>
                </c:pt>
                <c:pt idx="58">
                  <c:v>-0.49066345013048407</c:v>
                </c:pt>
                <c:pt idx="59">
                  <c:v>-0.4819212098284269</c:v>
                </c:pt>
                <c:pt idx="60">
                  <c:v>-0.47325264517241217</c:v>
                </c:pt>
                <c:pt idx="61">
                  <c:v>-0.46465745166908712</c:v>
                </c:pt>
                <c:pt idx="62">
                  <c:v>-0.45613531796054074</c:v>
                </c:pt>
                <c:pt idx="63">
                  <c:v>-0.44768592599347379</c:v>
                </c:pt>
                <c:pt idx="64">
                  <c:v>-0.43930895119027857</c:v>
                </c:pt>
                <c:pt idx="65">
                  <c:v>-0.43100406262181923</c:v>
                </c:pt>
                <c:pt idx="66">
                  <c:v>-0.42277092318173204</c:v>
                </c:pt>
                <c:pt idx="67">
                  <c:v>-0.41460918976204186</c:v>
                </c:pt>
                <c:pt idx="68">
                  <c:v>-0.40651851342990653</c:v>
                </c:pt>
                <c:pt idx="69">
                  <c:v>-0.39849853960530202</c:v>
                </c:pt>
                <c:pt idx="70">
                  <c:v>-0.3905489082394602</c:v>
                </c:pt>
                <c:pt idx="71">
                  <c:v>-0.38266925399387453</c:v>
                </c:pt>
                <c:pt idx="72">
                  <c:v>-0.37485920641969517</c:v>
                </c:pt>
                <c:pt idx="73">
                  <c:v>-0.36711839013733849</c:v>
                </c:pt>
                <c:pt idx="74">
                  <c:v>-0.35944642501613022</c:v>
                </c:pt>
                <c:pt idx="75">
                  <c:v>-0.35184292635382231</c:v>
                </c:pt>
                <c:pt idx="76">
                  <c:v>-0.34430750505581287</c:v>
                </c:pt>
                <c:pt idx="77">
                  <c:v>-0.33683976781390967</c:v>
                </c:pt>
                <c:pt idx="78">
                  <c:v>-0.32943931728447873</c:v>
                </c:pt>
                <c:pt idx="79">
                  <c:v>-0.32210575226583193</c:v>
                </c:pt>
                <c:pt idx="80">
                  <c:v>-0.31483866787470083</c:v>
                </c:pt>
                <c:pt idx="81">
                  <c:v>-0.30763765572165713</c:v>
                </c:pt>
                <c:pt idx="82">
                  <c:v>-0.30050230408534362</c:v>
                </c:pt>
                <c:pt idx="83">
                  <c:v>-0.29343219808538512</c:v>
                </c:pt>
                <c:pt idx="84">
                  <c:v>-0.28642691985384627</c:v>
                </c:pt>
                <c:pt idx="85">
                  <c:v>-0.27948604870512561</c:v>
                </c:pt>
                <c:pt idx="86">
                  <c:v>-0.27260916130415991</c:v>
                </c:pt>
                <c:pt idx="87">
                  <c:v>-0.26579583183283595</c:v>
                </c:pt>
                <c:pt idx="88">
                  <c:v>-0.25904563215450005</c:v>
                </c:pt>
                <c:pt idx="89">
                  <c:v>-0.25235813197646717</c:v>
                </c:pt>
                <c:pt idx="90">
                  <c:v>-0.24573289901043793</c:v>
                </c:pt>
                <c:pt idx="91">
                  <c:v>-0.23916949913072894</c:v>
                </c:pt>
                <c:pt idx="92">
                  <c:v>-0.23266749653024155</c:v>
                </c:pt>
                <c:pt idx="93">
                  <c:v>-0.22622645387408147</c:v>
                </c:pt>
                <c:pt idx="94">
                  <c:v>-0.21984593245076334</c:v>
                </c:pt>
                <c:pt idx="95">
                  <c:v>-0.21352549232093421</c:v>
                </c:pt>
                <c:pt idx="96">
                  <c:v>-0.20726469246354129</c:v>
                </c:pt>
                <c:pt idx="97">
                  <c:v>-0.20106309091940577</c:v>
                </c:pt>
                <c:pt idx="98">
                  <c:v>-0.19492024493213567</c:v>
                </c:pt>
                <c:pt idx="99">
                  <c:v>-0.18883571108633102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AD-44D8-A42C-A90B72AADEF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p&gt;0.05'!xdata7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'TOC mot 10PFAS okt2023 p&gt;0.05'!ydata8</c:f>
              <c:numCache>
                <c:formatCode>General</c:formatCode>
                <c:ptCount val="100"/>
                <c:pt idx="0">
                  <c:v>2.5926359764878257</c:v>
                </c:pt>
                <c:pt idx="1">
                  <c:v>2.6019238767736557</c:v>
                </c:pt>
                <c:pt idx="2">
                  <c:v>2.6112876913106589</c:v>
                </c:pt>
                <c:pt idx="3">
                  <c:v>2.6207276531811976</c:v>
                </c:pt>
                <c:pt idx="4">
                  <c:v>2.6302439870197487</c:v>
                </c:pt>
                <c:pt idx="5">
                  <c:v>2.63983690887884</c:v>
                </c:pt>
                <c:pt idx="6">
                  <c:v>2.6495066260992672</c:v>
                </c:pt>
                <c:pt idx="7">
                  <c:v>2.6592533371847558</c:v>
                </c:pt>
                <c:pt idx="8">
                  <c:v>2.669077231681249</c:v>
                </c:pt>
                <c:pt idx="9">
                  <c:v>2.6789784900609837</c:v>
                </c:pt>
                <c:pt idx="10">
                  <c:v>2.688957283611519</c:v>
                </c:pt>
                <c:pt idx="11">
                  <c:v>2.6990137743298726</c:v>
                </c:pt>
                <c:pt idx="12">
                  <c:v>2.709148114821911</c:v>
                </c:pt>
                <c:pt idx="13">
                  <c:v>2.7193604482071447</c:v>
                </c:pt>
                <c:pt idx="14">
                  <c:v>2.7296509080290572</c:v>
                </c:pt>
                <c:pt idx="15">
                  <c:v>2.7400196181711038</c:v>
                </c:pt>
                <c:pt idx="16">
                  <c:v>2.7504666927784971</c:v>
                </c:pt>
                <c:pt idx="17">
                  <c:v>2.7609922361858961</c:v>
                </c:pt>
                <c:pt idx="18">
                  <c:v>2.7715963428511032</c:v>
                </c:pt>
                <c:pt idx="19">
                  <c:v>2.7822790972948708</c:v>
                </c:pt>
                <c:pt idx="20">
                  <c:v>2.7930405740468993</c:v>
                </c:pt>
                <c:pt idx="21">
                  <c:v>2.8038808375981148</c:v>
                </c:pt>
                <c:pt idx="22">
                  <c:v>2.8147999423592931</c:v>
                </c:pt>
                <c:pt idx="23">
                  <c:v>2.8257979326260889</c:v>
                </c:pt>
                <c:pt idx="24">
                  <c:v>2.8368748425505297</c:v>
                </c:pt>
                <c:pt idx="25">
                  <c:v>2.8480306961190145</c:v>
                </c:pt>
                <c:pt idx="26">
                  <c:v>2.8592655071368434</c:v>
                </c:pt>
                <c:pt idx="27">
                  <c:v>2.8705792792193146</c:v>
                </c:pt>
                <c:pt idx="28">
                  <c:v>2.8819720057893887</c:v>
                </c:pt>
                <c:pt idx="29">
                  <c:v>2.8934436700819361</c:v>
                </c:pt>
                <c:pt idx="30">
                  <c:v>2.9049942451545467</c:v>
                </c:pt>
                <c:pt idx="31">
                  <c:v>2.9166236939049046</c:v>
                </c:pt>
                <c:pt idx="32">
                  <c:v>2.9283319690946805</c:v>
                </c:pt>
                <c:pt idx="33">
                  <c:v>2.940119013379924</c:v>
                </c:pt>
                <c:pt idx="34">
                  <c:v>2.9519847593478987</c:v>
                </c:pt>
                <c:pt idx="35">
                  <c:v>2.9639291295603125</c:v>
                </c:pt>
                <c:pt idx="36">
                  <c:v>2.9759520366028691</c:v>
                </c:pt>
                <c:pt idx="37">
                  <c:v>2.98805338314108</c:v>
                </c:pt>
                <c:pt idx="38">
                  <c:v>3.0002330619822435</c:v>
                </c:pt>
                <c:pt idx="39">
                  <c:v>3.0124909561435018</c:v>
                </c:pt>
                <c:pt idx="40">
                  <c:v>3.0248269389258806</c:v>
                </c:pt>
                <c:pt idx="41">
                  <c:v>3.0372408739941958</c:v>
                </c:pt>
                <c:pt idx="42">
                  <c:v>3.0497326154627169</c:v>
                </c:pt>
                <c:pt idx="43">
                  <c:v>3.0623020079864585</c:v>
                </c:pt>
                <c:pt idx="44">
                  <c:v>3.074948886857972</c:v>
                </c:pt>
                <c:pt idx="45">
                  <c:v>3.0876730781094945</c:v>
                </c:pt>
                <c:pt idx="46">
                  <c:v>3.1004743986203147</c:v>
                </c:pt>
                <c:pt idx="47">
                  <c:v>3.1133526562291975</c:v>
                </c:pt>
                <c:pt idx="48">
                  <c:v>3.1263076498517206</c:v>
                </c:pt>
                <c:pt idx="49">
                  <c:v>3.1393391696023452</c:v>
                </c:pt>
                <c:pt idx="50">
                  <c:v>3.1524469969210616</c:v>
                </c:pt>
                <c:pt idx="51">
                  <c:v>3.1656309047044395</c:v>
                </c:pt>
                <c:pt idx="52">
                  <c:v>3.1788906574408973</c:v>
                </c:pt>
                <c:pt idx="53">
                  <c:v>3.1922260113500114</c:v>
                </c:pt>
                <c:pt idx="54">
                  <c:v>3.2056367145256814</c:v>
                </c:pt>
                <c:pt idx="55">
                  <c:v>3.2191225070829681</c:v>
                </c:pt>
                <c:pt idx="56">
                  <c:v>3.2326831213084022</c:v>
                </c:pt>
                <c:pt idx="57">
                  <c:v>3.2463182818135801</c:v>
                </c:pt>
                <c:pt idx="58">
                  <c:v>3.2600277056918503</c:v>
                </c:pt>
                <c:pt idx="59">
                  <c:v>3.2738111026778869</c:v>
                </c:pt>
                <c:pt idx="60">
                  <c:v>3.2876681753099657</c:v>
                </c:pt>
                <c:pt idx="61">
                  <c:v>3.301598619094734</c:v>
                </c:pt>
                <c:pt idx="62">
                  <c:v>3.3156021226742816</c:v>
                </c:pt>
                <c:pt idx="63">
                  <c:v>3.3296783679953084</c:v>
                </c:pt>
                <c:pt idx="64">
                  <c:v>3.3438270304802065</c:v>
                </c:pt>
                <c:pt idx="65">
                  <c:v>3.3580477791998407</c:v>
                </c:pt>
                <c:pt idx="66">
                  <c:v>3.3723402770478472</c:v>
                </c:pt>
                <c:pt idx="67">
                  <c:v>3.3867041809162508</c:v>
                </c:pt>
                <c:pt idx="68">
                  <c:v>3.4011391418722088</c:v>
                </c:pt>
                <c:pt idx="69">
                  <c:v>3.415644805335698</c:v>
                </c:pt>
                <c:pt idx="70">
                  <c:v>3.43022081125795</c:v>
                </c:pt>
                <c:pt idx="71">
                  <c:v>3.4448667943004576</c:v>
                </c:pt>
                <c:pt idx="72">
                  <c:v>3.4595823840143725</c:v>
                </c:pt>
                <c:pt idx="73">
                  <c:v>3.4743672050201089</c:v>
                </c:pt>
                <c:pt idx="74">
                  <c:v>3.4892208771869937</c:v>
                </c:pt>
                <c:pt idx="75">
                  <c:v>3.5041430158127795</c:v>
                </c:pt>
                <c:pt idx="76">
                  <c:v>3.5191332318028641</c:v>
                </c:pt>
                <c:pt idx="77">
                  <c:v>3.5341911318490542</c:v>
                </c:pt>
                <c:pt idx="78">
                  <c:v>3.5493163186077172</c:v>
                </c:pt>
                <c:pt idx="79">
                  <c:v>3.564508390877164</c:v>
                </c:pt>
                <c:pt idx="80">
                  <c:v>3.5797669437741262</c:v>
                </c:pt>
                <c:pt idx="81">
                  <c:v>3.5950915689091758</c:v>
                </c:pt>
                <c:pt idx="82">
                  <c:v>3.6104818545609563</c:v>
                </c:pt>
                <c:pt idx="83">
                  <c:v>3.6259373858490913</c:v>
                </c:pt>
                <c:pt idx="84">
                  <c:v>3.6414577449056456</c:v>
                </c:pt>
                <c:pt idx="85">
                  <c:v>3.6570425110450189</c:v>
                </c:pt>
                <c:pt idx="86">
                  <c:v>3.6726912609321469</c:v>
                </c:pt>
                <c:pt idx="87">
                  <c:v>3.6884035687489165</c:v>
                </c:pt>
                <c:pt idx="88">
                  <c:v>3.7041790063586744</c:v>
                </c:pt>
                <c:pt idx="89">
                  <c:v>3.720017143468735</c:v>
                </c:pt>
                <c:pt idx="90">
                  <c:v>3.7359175477907991</c:v>
                </c:pt>
                <c:pt idx="91">
                  <c:v>3.7518797851991836</c:v>
                </c:pt>
                <c:pt idx="92">
                  <c:v>3.7679034198867902</c:v>
                </c:pt>
                <c:pt idx="93">
                  <c:v>3.7839880145187235</c:v>
                </c:pt>
                <c:pt idx="94">
                  <c:v>3.8001331303834993</c:v>
                </c:pt>
                <c:pt idx="95">
                  <c:v>3.8163383275417635</c:v>
                </c:pt>
                <c:pt idx="96">
                  <c:v>3.8326031649724639</c:v>
                </c:pt>
                <c:pt idx="97">
                  <c:v>3.8489272007164219</c:v>
                </c:pt>
                <c:pt idx="98">
                  <c:v>3.8653099920172451</c:v>
                </c:pt>
                <c:pt idx="99">
                  <c:v>3.881751095459534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AD-44D8-A42C-A90B72AA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91272"/>
        <c:axId val="995197752"/>
      </c:scatterChart>
      <c:valAx>
        <c:axId val="995191272"/>
        <c:scaling>
          <c:orientation val="minMax"/>
          <c:max val="7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197752"/>
        <c:crosses val="autoZero"/>
        <c:crossBetween val="midCat"/>
      </c:valAx>
      <c:valAx>
        <c:axId val="995197752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1912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TOC%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p&gt;0.05'!$D$104:$D$198</c:f>
              <c:numCache>
                <c:formatCode>0.000</c:formatCode>
                <c:ptCount val="95"/>
                <c:pt idx="0">
                  <c:v>0.80389999999999995</c:v>
                </c:pt>
                <c:pt idx="1">
                  <c:v>0.27879999999999999</c:v>
                </c:pt>
                <c:pt idx="2">
                  <c:v>0.66159999999999997</c:v>
                </c:pt>
                <c:pt idx="3">
                  <c:v>0.35759999999999997</c:v>
                </c:pt>
                <c:pt idx="4">
                  <c:v>1.0629999999999999</c:v>
                </c:pt>
                <c:pt idx="5">
                  <c:v>0.44779999999999998</c:v>
                </c:pt>
                <c:pt idx="6">
                  <c:v>0.53695000000000004</c:v>
                </c:pt>
                <c:pt idx="7">
                  <c:v>0.27100000000000002</c:v>
                </c:pt>
                <c:pt idx="8">
                  <c:v>0.4869</c:v>
                </c:pt>
                <c:pt idx="9">
                  <c:v>0.74460000000000004</c:v>
                </c:pt>
                <c:pt idx="10">
                  <c:v>0.81710000000000005</c:v>
                </c:pt>
                <c:pt idx="11">
                  <c:v>0.25409999999999999</c:v>
                </c:pt>
                <c:pt idx="12">
                  <c:v>0.41139999999999999</c:v>
                </c:pt>
                <c:pt idx="13">
                  <c:v>0.47110000000000002</c:v>
                </c:pt>
                <c:pt idx="14">
                  <c:v>0.44140000000000001</c:v>
                </c:pt>
                <c:pt idx="15">
                  <c:v>0.29975000000000002</c:v>
                </c:pt>
                <c:pt idx="16">
                  <c:v>0.59989999999999999</c:v>
                </c:pt>
                <c:pt idx="17">
                  <c:v>0.44940000000000002</c:v>
                </c:pt>
                <c:pt idx="18">
                  <c:v>0.54349999999999998</c:v>
                </c:pt>
                <c:pt idx="19">
                  <c:v>0.60570000000000002</c:v>
                </c:pt>
                <c:pt idx="20">
                  <c:v>0.46229999999999999</c:v>
                </c:pt>
                <c:pt idx="21">
                  <c:v>0.86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0.74</c:v>
                </c:pt>
                <c:pt idx="25">
                  <c:v>1.36</c:v>
                </c:pt>
                <c:pt idx="26">
                  <c:v>1.78</c:v>
                </c:pt>
                <c:pt idx="27">
                  <c:v>0.83799999999999997</c:v>
                </c:pt>
                <c:pt idx="28">
                  <c:v>0.41499999999999998</c:v>
                </c:pt>
                <c:pt idx="29">
                  <c:v>0.76400000000000001</c:v>
                </c:pt>
                <c:pt idx="30">
                  <c:v>1.46</c:v>
                </c:pt>
                <c:pt idx="31">
                  <c:v>1.17</c:v>
                </c:pt>
                <c:pt idx="32">
                  <c:v>1.52</c:v>
                </c:pt>
                <c:pt idx="33">
                  <c:v>2.3199999999999998</c:v>
                </c:pt>
                <c:pt idx="34">
                  <c:v>0.496</c:v>
                </c:pt>
                <c:pt idx="35">
                  <c:v>1.28</c:v>
                </c:pt>
                <c:pt idx="36">
                  <c:v>1.65</c:v>
                </c:pt>
                <c:pt idx="37">
                  <c:v>2.35</c:v>
                </c:pt>
                <c:pt idx="38">
                  <c:v>2.9</c:v>
                </c:pt>
                <c:pt idx="39">
                  <c:v>1.92</c:v>
                </c:pt>
                <c:pt idx="40">
                  <c:v>1.69</c:v>
                </c:pt>
                <c:pt idx="41">
                  <c:v>3.14</c:v>
                </c:pt>
                <c:pt idx="42">
                  <c:v>2.1</c:v>
                </c:pt>
                <c:pt idx="43">
                  <c:v>3.6</c:v>
                </c:pt>
                <c:pt idx="44">
                  <c:v>2.7</c:v>
                </c:pt>
                <c:pt idx="45">
                  <c:v>1.88</c:v>
                </c:pt>
                <c:pt idx="46">
                  <c:v>1.42</c:v>
                </c:pt>
                <c:pt idx="47">
                  <c:v>1.42</c:v>
                </c:pt>
                <c:pt idx="48">
                  <c:v>1.08</c:v>
                </c:pt>
                <c:pt idx="49">
                  <c:v>1.79</c:v>
                </c:pt>
                <c:pt idx="50">
                  <c:v>1.08</c:v>
                </c:pt>
                <c:pt idx="51">
                  <c:v>1.33</c:v>
                </c:pt>
                <c:pt idx="52">
                  <c:v>1.23</c:v>
                </c:pt>
                <c:pt idx="53">
                  <c:v>1.79</c:v>
                </c:pt>
                <c:pt idx="54">
                  <c:v>1.82</c:v>
                </c:pt>
                <c:pt idx="55">
                  <c:v>1.01</c:v>
                </c:pt>
                <c:pt idx="56">
                  <c:v>2.09</c:v>
                </c:pt>
                <c:pt idx="57">
                  <c:v>2.15</c:v>
                </c:pt>
                <c:pt idx="58">
                  <c:v>0.34599999999999997</c:v>
                </c:pt>
                <c:pt idx="59">
                  <c:v>1.52</c:v>
                </c:pt>
                <c:pt idx="60">
                  <c:v>0.317</c:v>
                </c:pt>
                <c:pt idx="61">
                  <c:v>0.89700000000000002</c:v>
                </c:pt>
                <c:pt idx="62">
                  <c:v>0.629</c:v>
                </c:pt>
                <c:pt idx="63">
                  <c:v>0.74199999999999999</c:v>
                </c:pt>
                <c:pt idx="64">
                  <c:v>0.57699999999999996</c:v>
                </c:pt>
                <c:pt idx="65">
                  <c:v>0.71099999999999997</c:v>
                </c:pt>
                <c:pt idx="66">
                  <c:v>0.75</c:v>
                </c:pt>
                <c:pt idx="67">
                  <c:v>2.33</c:v>
                </c:pt>
                <c:pt idx="68">
                  <c:v>2.19</c:v>
                </c:pt>
                <c:pt idx="69">
                  <c:v>2.09</c:v>
                </c:pt>
                <c:pt idx="70">
                  <c:v>5.5</c:v>
                </c:pt>
                <c:pt idx="71">
                  <c:v>2.15</c:v>
                </c:pt>
                <c:pt idx="72">
                  <c:v>4.5</c:v>
                </c:pt>
                <c:pt idx="73">
                  <c:v>4.5199999999999996</c:v>
                </c:pt>
                <c:pt idx="74">
                  <c:v>1.29</c:v>
                </c:pt>
                <c:pt idx="75">
                  <c:v>1.88</c:v>
                </c:pt>
                <c:pt idx="76">
                  <c:v>1.97</c:v>
                </c:pt>
                <c:pt idx="77">
                  <c:v>2.17</c:v>
                </c:pt>
                <c:pt idx="78">
                  <c:v>2.48</c:v>
                </c:pt>
                <c:pt idx="79">
                  <c:v>0.63700000000000001</c:v>
                </c:pt>
                <c:pt idx="80">
                  <c:v>0.57699999999999996</c:v>
                </c:pt>
                <c:pt idx="81">
                  <c:v>1.2</c:v>
                </c:pt>
                <c:pt idx="82">
                  <c:v>0.626</c:v>
                </c:pt>
                <c:pt idx="83">
                  <c:v>0.42799999999999999</c:v>
                </c:pt>
                <c:pt idx="84">
                  <c:v>0.49399999999999999</c:v>
                </c:pt>
                <c:pt idx="85">
                  <c:v>2.69</c:v>
                </c:pt>
                <c:pt idx="86">
                  <c:v>2.0299999999999998</c:v>
                </c:pt>
                <c:pt idx="87">
                  <c:v>2.38</c:v>
                </c:pt>
                <c:pt idx="88">
                  <c:v>1.58</c:v>
                </c:pt>
                <c:pt idx="89">
                  <c:v>1.31</c:v>
                </c:pt>
                <c:pt idx="90">
                  <c:v>2.0699999999999998</c:v>
                </c:pt>
                <c:pt idx="91">
                  <c:v>0.45300000000000001</c:v>
                </c:pt>
                <c:pt idx="92">
                  <c:v>1.71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F-41B9-B423-A5BD502F5D6A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0.27879999999999999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AF-41B9-B423-A5BD502F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7312"/>
        <c:axId val="950154432"/>
      </c:scatterChart>
      <c:valAx>
        <c:axId val="9501573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0154432"/>
        <c:crosses val="autoZero"/>
        <c:crossBetween val="midCat"/>
      </c:valAx>
      <c:valAx>
        <c:axId val="95015443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0157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A-4281-AF87-25E8A37038E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0.12486474049188434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5A-4281-AF87-25E8A370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89112"/>
        <c:axId val="995190192"/>
      </c:scatterChart>
      <c:valAx>
        <c:axId val="99518911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190192"/>
        <c:crosses val="autoZero"/>
        <c:crossBetween val="midCat"/>
      </c:valAx>
      <c:valAx>
        <c:axId val="99519019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189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p&gt;0.05'!$F$104:$F$198</c:f>
              <c:numCache>
                <c:formatCode>0.000</c:formatCode>
                <c:ptCount val="95"/>
                <c:pt idx="0">
                  <c:v>0.9217404872201721</c:v>
                </c:pt>
                <c:pt idx="1">
                  <c:v>0.8287318994624342</c:v>
                </c:pt>
                <c:pt idx="2">
                  <c:v>0.89653553190132595</c:v>
                </c:pt>
                <c:pt idx="3">
                  <c:v>0.84268938701777552</c:v>
                </c:pt>
                <c:pt idx="4">
                  <c:v>0.96763369820480338</c:v>
                </c:pt>
                <c:pt idx="5">
                  <c:v>0.85866610500625007</c:v>
                </c:pt>
                <c:pt idx="6">
                  <c:v>0.87445684124430434</c:v>
                </c:pt>
                <c:pt idx="7">
                  <c:v>0.82735032074502735</c:v>
                </c:pt>
                <c:pt idx="8">
                  <c:v>0.86559171114094358</c:v>
                </c:pt>
                <c:pt idx="9">
                  <c:v>0.91123694645834796</c:v>
                </c:pt>
                <c:pt idx="10">
                  <c:v>0.92407854351116836</c:v>
                </c:pt>
                <c:pt idx="11">
                  <c:v>0.82435690019064567</c:v>
                </c:pt>
                <c:pt idx="12">
                  <c:v>0.85221873765835121</c:v>
                </c:pt>
                <c:pt idx="13">
                  <c:v>0.86279312861081159</c:v>
                </c:pt>
                <c:pt idx="14">
                  <c:v>0.85753250195607</c:v>
                </c:pt>
                <c:pt idx="15">
                  <c:v>0.83244267819700779</c:v>
                </c:pt>
                <c:pt idx="16">
                  <c:v>0.88560688999568427</c:v>
                </c:pt>
                <c:pt idx="17">
                  <c:v>0.85894950576879503</c:v>
                </c:pt>
                <c:pt idx="18">
                  <c:v>0.87561701311597295</c:v>
                </c:pt>
                <c:pt idx="19">
                  <c:v>0.88663421775990992</c:v>
                </c:pt>
                <c:pt idx="20">
                  <c:v>0.86123442441681408</c:v>
                </c:pt>
                <c:pt idx="21">
                  <c:v>0.9316772264569062</c:v>
                </c:pt>
                <c:pt idx="22">
                  <c:v>0.87499707394790582</c:v>
                </c:pt>
                <c:pt idx="23">
                  <c:v>0.88208209301153084</c:v>
                </c:pt>
                <c:pt idx="24">
                  <c:v>0.91042216926603103</c:v>
                </c:pt>
                <c:pt idx="25">
                  <c:v>1.0202399647522193</c:v>
                </c:pt>
                <c:pt idx="26">
                  <c:v>1.0946326649202824</c:v>
                </c:pt>
                <c:pt idx="27">
                  <c:v>0.92778046597191244</c:v>
                </c:pt>
                <c:pt idx="28">
                  <c:v>0.85285638937407748</c:v>
                </c:pt>
                <c:pt idx="29">
                  <c:v>0.91467318070420611</c:v>
                </c:pt>
                <c:pt idx="30">
                  <c:v>1.0379525124112821</c:v>
                </c:pt>
                <c:pt idx="31">
                  <c:v>0.98658612420000036</c:v>
                </c:pt>
                <c:pt idx="32">
                  <c:v>1.0485800410067196</c:v>
                </c:pt>
                <c:pt idx="33">
                  <c:v>1.1902804222792207</c:v>
                </c:pt>
                <c:pt idx="34">
                  <c:v>0.86720355297791829</c:v>
                </c:pt>
                <c:pt idx="35">
                  <c:v>1.0060699266249693</c:v>
                </c:pt>
                <c:pt idx="36">
                  <c:v>1.0716063529635012</c:v>
                </c:pt>
                <c:pt idx="37">
                  <c:v>1.1955941865769395</c:v>
                </c:pt>
                <c:pt idx="38">
                  <c:v>1.2930131987017841</c:v>
                </c:pt>
                <c:pt idx="39">
                  <c:v>1.1194302316429701</c:v>
                </c:pt>
                <c:pt idx="40">
                  <c:v>1.0786913720271261</c:v>
                </c:pt>
                <c:pt idx="41">
                  <c:v>1.3355233130835344</c:v>
                </c:pt>
                <c:pt idx="42">
                  <c:v>1.1513128174292828</c:v>
                </c:pt>
                <c:pt idx="43">
                  <c:v>1.4170010323152225</c:v>
                </c:pt>
                <c:pt idx="44">
                  <c:v>1.2575881033836587</c:v>
                </c:pt>
                <c:pt idx="45">
                  <c:v>1.1123452125793452</c:v>
                </c:pt>
                <c:pt idx="46">
                  <c:v>1.0308674933476569</c:v>
                </c:pt>
                <c:pt idx="47">
                  <c:v>1.0308674933476569</c:v>
                </c:pt>
                <c:pt idx="48">
                  <c:v>0.97064483130684409</c:v>
                </c:pt>
                <c:pt idx="49">
                  <c:v>1.0964039196861888</c:v>
                </c:pt>
                <c:pt idx="50">
                  <c:v>0.97064483130684409</c:v>
                </c:pt>
                <c:pt idx="51">
                  <c:v>1.0149262004545005</c:v>
                </c:pt>
                <c:pt idx="52">
                  <c:v>0.99721365279543794</c:v>
                </c:pt>
                <c:pt idx="53">
                  <c:v>1.0964039196861888</c:v>
                </c:pt>
                <c:pt idx="54">
                  <c:v>1.1017176839839076</c:v>
                </c:pt>
                <c:pt idx="55">
                  <c:v>0.95824604794550017</c:v>
                </c:pt>
                <c:pt idx="56">
                  <c:v>1.1495415626633765</c:v>
                </c:pt>
                <c:pt idx="57">
                  <c:v>1.1601690912588143</c:v>
                </c:pt>
                <c:pt idx="58">
                  <c:v>0.84063473148932433</c:v>
                </c:pt>
                <c:pt idx="59">
                  <c:v>1.0485800410067196</c:v>
                </c:pt>
                <c:pt idx="60">
                  <c:v>0.83549809266819608</c:v>
                </c:pt>
                <c:pt idx="61">
                  <c:v>0.93823086909075937</c:v>
                </c:pt>
                <c:pt idx="62">
                  <c:v>0.89076124136447155</c:v>
                </c:pt>
                <c:pt idx="63">
                  <c:v>0.91077642021921235</c:v>
                </c:pt>
                <c:pt idx="64">
                  <c:v>0.88155071658175899</c:v>
                </c:pt>
                <c:pt idx="65">
                  <c:v>0.9052855304449029</c:v>
                </c:pt>
                <c:pt idx="66">
                  <c:v>0.91219342403193737</c:v>
                </c:pt>
                <c:pt idx="67">
                  <c:v>1.192051677045127</c:v>
                </c:pt>
                <c:pt idx="68">
                  <c:v>1.1672541103224392</c:v>
                </c:pt>
                <c:pt idx="69">
                  <c:v>1.1495415626633765</c:v>
                </c:pt>
                <c:pt idx="70">
                  <c:v>1.7535394378374125</c:v>
                </c:pt>
                <c:pt idx="71">
                  <c:v>1.1601690912588143</c:v>
                </c:pt>
                <c:pt idx="72">
                  <c:v>1.5764139612467862</c:v>
                </c:pt>
                <c:pt idx="73">
                  <c:v>1.5799564707785985</c:v>
                </c:pt>
                <c:pt idx="74">
                  <c:v>1.0078411813908756</c:v>
                </c:pt>
                <c:pt idx="75">
                  <c:v>1.1123452125793452</c:v>
                </c:pt>
                <c:pt idx="76">
                  <c:v>1.1282865054725015</c:v>
                </c:pt>
                <c:pt idx="77">
                  <c:v>1.1637116007906267</c:v>
                </c:pt>
                <c:pt idx="78">
                  <c:v>1.218620498533721</c:v>
                </c:pt>
                <c:pt idx="79">
                  <c:v>0.89217824517719657</c:v>
                </c:pt>
                <c:pt idx="80">
                  <c:v>0.88155071658175899</c:v>
                </c:pt>
                <c:pt idx="81">
                  <c:v>0.99189988849771915</c:v>
                </c:pt>
                <c:pt idx="82">
                  <c:v>0.89022986493469969</c:v>
                </c:pt>
                <c:pt idx="83">
                  <c:v>0.85515902056975568</c:v>
                </c:pt>
                <c:pt idx="84">
                  <c:v>0.86684930202473698</c:v>
                </c:pt>
                <c:pt idx="85">
                  <c:v>1.2558168486177523</c:v>
                </c:pt>
                <c:pt idx="86">
                  <c:v>1.1389140340679389</c:v>
                </c:pt>
                <c:pt idx="87">
                  <c:v>1.2009079508746583</c:v>
                </c:pt>
                <c:pt idx="88">
                  <c:v>1.0592075696021572</c:v>
                </c:pt>
                <c:pt idx="89">
                  <c:v>1.0113836909226881</c:v>
                </c:pt>
                <c:pt idx="90">
                  <c:v>1.145999053131564</c:v>
                </c:pt>
                <c:pt idx="91">
                  <c:v>0.8595871574845213</c:v>
                </c:pt>
                <c:pt idx="92">
                  <c:v>1.0822338815589387</c:v>
                </c:pt>
                <c:pt idx="93">
                  <c:v>1.1158877221111576</c:v>
                </c:pt>
                <c:pt idx="94">
                  <c:v>1.0574363148362509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6-4908-9475-AA8C4D1748A8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0.8287318994624342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AE6-4908-9475-AA8C4D17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51424"/>
        <c:axId val="1225758984"/>
      </c:scatterChart>
      <c:valAx>
        <c:axId val="1225751424"/>
        <c:scaling>
          <c:orientation val="minMax"/>
          <c:max val="2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8984"/>
        <c:crosses val="autoZero"/>
        <c:crossBetween val="midCat"/>
      </c:valAx>
      <c:valAx>
        <c:axId val="1225758984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25751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Sum 10 PFAS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p&gt;0.05'!$F$104:$F$198</c:f>
              <c:numCache>
                <c:formatCode>0.000</c:formatCode>
                <c:ptCount val="95"/>
                <c:pt idx="0">
                  <c:v>0.9217404872201721</c:v>
                </c:pt>
                <c:pt idx="1">
                  <c:v>0.8287318994624342</c:v>
                </c:pt>
                <c:pt idx="2">
                  <c:v>0.89653553190132595</c:v>
                </c:pt>
                <c:pt idx="3">
                  <c:v>0.84268938701777552</c:v>
                </c:pt>
                <c:pt idx="4">
                  <c:v>0.96763369820480338</c:v>
                </c:pt>
                <c:pt idx="5">
                  <c:v>0.85866610500625007</c:v>
                </c:pt>
                <c:pt idx="6">
                  <c:v>0.87445684124430434</c:v>
                </c:pt>
                <c:pt idx="7">
                  <c:v>0.82735032074502735</c:v>
                </c:pt>
                <c:pt idx="8">
                  <c:v>0.86559171114094358</c:v>
                </c:pt>
                <c:pt idx="9">
                  <c:v>0.91123694645834796</c:v>
                </c:pt>
                <c:pt idx="10">
                  <c:v>0.92407854351116836</c:v>
                </c:pt>
                <c:pt idx="11">
                  <c:v>0.82435690019064567</c:v>
                </c:pt>
                <c:pt idx="12">
                  <c:v>0.85221873765835121</c:v>
                </c:pt>
                <c:pt idx="13">
                  <c:v>0.86279312861081159</c:v>
                </c:pt>
                <c:pt idx="14">
                  <c:v>0.85753250195607</c:v>
                </c:pt>
                <c:pt idx="15">
                  <c:v>0.83244267819700779</c:v>
                </c:pt>
                <c:pt idx="16">
                  <c:v>0.88560688999568427</c:v>
                </c:pt>
                <c:pt idx="17">
                  <c:v>0.85894950576879503</c:v>
                </c:pt>
                <c:pt idx="18">
                  <c:v>0.87561701311597295</c:v>
                </c:pt>
                <c:pt idx="19">
                  <c:v>0.88663421775990992</c:v>
                </c:pt>
                <c:pt idx="20">
                  <c:v>0.86123442441681408</c:v>
                </c:pt>
                <c:pt idx="21">
                  <c:v>0.9316772264569062</c:v>
                </c:pt>
                <c:pt idx="22">
                  <c:v>0.87499707394790582</c:v>
                </c:pt>
                <c:pt idx="23">
                  <c:v>0.88208209301153084</c:v>
                </c:pt>
                <c:pt idx="24">
                  <c:v>0.91042216926603103</c:v>
                </c:pt>
                <c:pt idx="25">
                  <c:v>1.0202399647522193</c:v>
                </c:pt>
                <c:pt idx="26">
                  <c:v>1.0946326649202824</c:v>
                </c:pt>
                <c:pt idx="27">
                  <c:v>0.92778046597191244</c:v>
                </c:pt>
                <c:pt idx="28">
                  <c:v>0.85285638937407748</c:v>
                </c:pt>
                <c:pt idx="29">
                  <c:v>0.91467318070420611</c:v>
                </c:pt>
                <c:pt idx="30">
                  <c:v>1.0379525124112821</c:v>
                </c:pt>
                <c:pt idx="31">
                  <c:v>0.98658612420000036</c:v>
                </c:pt>
                <c:pt idx="32">
                  <c:v>1.0485800410067196</c:v>
                </c:pt>
                <c:pt idx="33">
                  <c:v>1.1902804222792207</c:v>
                </c:pt>
                <c:pt idx="34">
                  <c:v>0.86720355297791829</c:v>
                </c:pt>
                <c:pt idx="35">
                  <c:v>1.0060699266249693</c:v>
                </c:pt>
                <c:pt idx="36">
                  <c:v>1.0716063529635012</c:v>
                </c:pt>
                <c:pt idx="37">
                  <c:v>1.1955941865769395</c:v>
                </c:pt>
                <c:pt idx="38">
                  <c:v>1.2930131987017841</c:v>
                </c:pt>
                <c:pt idx="39">
                  <c:v>1.1194302316429701</c:v>
                </c:pt>
                <c:pt idx="40">
                  <c:v>1.0786913720271261</c:v>
                </c:pt>
                <c:pt idx="41">
                  <c:v>1.3355233130835344</c:v>
                </c:pt>
                <c:pt idx="42">
                  <c:v>1.1513128174292828</c:v>
                </c:pt>
                <c:pt idx="43">
                  <c:v>1.4170010323152225</c:v>
                </c:pt>
                <c:pt idx="44">
                  <c:v>1.2575881033836587</c:v>
                </c:pt>
                <c:pt idx="45">
                  <c:v>1.1123452125793452</c:v>
                </c:pt>
                <c:pt idx="46">
                  <c:v>1.0308674933476569</c:v>
                </c:pt>
                <c:pt idx="47">
                  <c:v>1.0308674933476569</c:v>
                </c:pt>
                <c:pt idx="48">
                  <c:v>0.97064483130684409</c:v>
                </c:pt>
                <c:pt idx="49">
                  <c:v>1.0964039196861888</c:v>
                </c:pt>
                <c:pt idx="50">
                  <c:v>0.97064483130684409</c:v>
                </c:pt>
                <c:pt idx="51">
                  <c:v>1.0149262004545005</c:v>
                </c:pt>
                <c:pt idx="52">
                  <c:v>0.99721365279543794</c:v>
                </c:pt>
                <c:pt idx="53">
                  <c:v>1.0964039196861888</c:v>
                </c:pt>
                <c:pt idx="54">
                  <c:v>1.1017176839839076</c:v>
                </c:pt>
                <c:pt idx="55">
                  <c:v>0.95824604794550017</c:v>
                </c:pt>
                <c:pt idx="56">
                  <c:v>1.1495415626633765</c:v>
                </c:pt>
                <c:pt idx="57">
                  <c:v>1.1601690912588143</c:v>
                </c:pt>
                <c:pt idx="58">
                  <c:v>0.84063473148932433</c:v>
                </c:pt>
                <c:pt idx="59">
                  <c:v>1.0485800410067196</c:v>
                </c:pt>
                <c:pt idx="60">
                  <c:v>0.83549809266819608</c:v>
                </c:pt>
                <c:pt idx="61">
                  <c:v>0.93823086909075937</c:v>
                </c:pt>
                <c:pt idx="62">
                  <c:v>0.89076124136447155</c:v>
                </c:pt>
                <c:pt idx="63">
                  <c:v>0.91077642021921235</c:v>
                </c:pt>
                <c:pt idx="64">
                  <c:v>0.88155071658175899</c:v>
                </c:pt>
                <c:pt idx="65">
                  <c:v>0.9052855304449029</c:v>
                </c:pt>
                <c:pt idx="66">
                  <c:v>0.91219342403193737</c:v>
                </c:pt>
                <c:pt idx="67">
                  <c:v>1.192051677045127</c:v>
                </c:pt>
                <c:pt idx="68">
                  <c:v>1.1672541103224392</c:v>
                </c:pt>
                <c:pt idx="69">
                  <c:v>1.1495415626633765</c:v>
                </c:pt>
                <c:pt idx="70">
                  <c:v>1.7535394378374125</c:v>
                </c:pt>
                <c:pt idx="71">
                  <c:v>1.1601690912588143</c:v>
                </c:pt>
                <c:pt idx="72">
                  <c:v>1.5764139612467862</c:v>
                </c:pt>
                <c:pt idx="73">
                  <c:v>1.5799564707785985</c:v>
                </c:pt>
                <c:pt idx="74">
                  <c:v>1.0078411813908756</c:v>
                </c:pt>
                <c:pt idx="75">
                  <c:v>1.1123452125793452</c:v>
                </c:pt>
                <c:pt idx="76">
                  <c:v>1.1282865054725015</c:v>
                </c:pt>
                <c:pt idx="77">
                  <c:v>1.1637116007906267</c:v>
                </c:pt>
                <c:pt idx="78">
                  <c:v>1.218620498533721</c:v>
                </c:pt>
                <c:pt idx="79">
                  <c:v>0.89217824517719657</c:v>
                </c:pt>
                <c:pt idx="80">
                  <c:v>0.88155071658175899</c:v>
                </c:pt>
                <c:pt idx="81">
                  <c:v>0.99189988849771915</c:v>
                </c:pt>
                <c:pt idx="82">
                  <c:v>0.89022986493469969</c:v>
                </c:pt>
                <c:pt idx="83">
                  <c:v>0.85515902056975568</c:v>
                </c:pt>
                <c:pt idx="84">
                  <c:v>0.86684930202473698</c:v>
                </c:pt>
                <c:pt idx="85">
                  <c:v>1.2558168486177523</c:v>
                </c:pt>
                <c:pt idx="86">
                  <c:v>1.1389140340679389</c:v>
                </c:pt>
                <c:pt idx="87">
                  <c:v>1.2009079508746583</c:v>
                </c:pt>
                <c:pt idx="88">
                  <c:v>1.0592075696021572</c:v>
                </c:pt>
                <c:pt idx="89">
                  <c:v>1.0113836909226881</c:v>
                </c:pt>
                <c:pt idx="90">
                  <c:v>1.145999053131564</c:v>
                </c:pt>
                <c:pt idx="91">
                  <c:v>0.8595871574845213</c:v>
                </c:pt>
                <c:pt idx="92">
                  <c:v>1.0822338815589387</c:v>
                </c:pt>
                <c:pt idx="93">
                  <c:v>1.1158877221111576</c:v>
                </c:pt>
                <c:pt idx="94">
                  <c:v>1.0574363148362509</c:v>
                </c:pt>
              </c:numCache>
            </c:numRef>
          </c:xVal>
          <c:y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4-4224-B774-F6D5DC6BC871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0.8287318994624342</c:v>
              </c:pt>
            </c:numLit>
          </c:xVal>
          <c:yVal>
            <c:numLit>
              <c:formatCode>General</c:formatCode>
              <c:ptCount val="1"/>
              <c:pt idx="0">
                <c:v>0.12486474049188434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A74-4224-B774-F6D5DC6BC87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p&gt;0.05'!xdata9</c:f>
              <c:numCache>
                <c:formatCode>General</c:formatCode>
                <c:ptCount val="70"/>
                <c:pt idx="0">
                  <c:v>0.78718959870000005</c:v>
                </c:pt>
                <c:pt idx="1">
                  <c:v>0.80627739180000002</c:v>
                </c:pt>
                <c:pt idx="2">
                  <c:v>0.8253651849000001</c:v>
                </c:pt>
                <c:pt idx="3">
                  <c:v>0.84445297800000008</c:v>
                </c:pt>
                <c:pt idx="4">
                  <c:v>0.86354077110000005</c:v>
                </c:pt>
                <c:pt idx="5">
                  <c:v>0.88262856420000002</c:v>
                </c:pt>
                <c:pt idx="6">
                  <c:v>0.90171635729999999</c:v>
                </c:pt>
                <c:pt idx="7">
                  <c:v>0.92080415040000008</c:v>
                </c:pt>
                <c:pt idx="8">
                  <c:v>0.93989194350000005</c:v>
                </c:pt>
                <c:pt idx="9">
                  <c:v>0.95897973660000002</c:v>
                </c:pt>
                <c:pt idx="10">
                  <c:v>0.9780675297000001</c:v>
                </c:pt>
                <c:pt idx="11">
                  <c:v>0.99715532280000008</c:v>
                </c:pt>
                <c:pt idx="12">
                  <c:v>1.0162431159</c:v>
                </c:pt>
                <c:pt idx="13">
                  <c:v>1.035330909</c:v>
                </c:pt>
                <c:pt idx="14">
                  <c:v>1.0544187021</c:v>
                </c:pt>
                <c:pt idx="15">
                  <c:v>1.0735064952000002</c:v>
                </c:pt>
                <c:pt idx="16">
                  <c:v>1.0925942882999999</c:v>
                </c:pt>
                <c:pt idx="17">
                  <c:v>1.1116820814000001</c:v>
                </c:pt>
                <c:pt idx="18">
                  <c:v>1.1307698745000001</c:v>
                </c:pt>
                <c:pt idx="19">
                  <c:v>1.1498576676000001</c:v>
                </c:pt>
                <c:pt idx="20">
                  <c:v>1.1689454607</c:v>
                </c:pt>
                <c:pt idx="21">
                  <c:v>1.1880332538</c:v>
                </c:pt>
                <c:pt idx="22">
                  <c:v>1.2071210469</c:v>
                </c:pt>
                <c:pt idx="23">
                  <c:v>1.22620884</c:v>
                </c:pt>
                <c:pt idx="24">
                  <c:v>1.2452966331000002</c:v>
                </c:pt>
                <c:pt idx="25">
                  <c:v>1.2643844261999999</c:v>
                </c:pt>
                <c:pt idx="26">
                  <c:v>1.2834722193000001</c:v>
                </c:pt>
                <c:pt idx="27">
                  <c:v>1.3025600124000001</c:v>
                </c:pt>
                <c:pt idx="28">
                  <c:v>1.3216478055000001</c:v>
                </c:pt>
                <c:pt idx="29">
                  <c:v>1.3407355986</c:v>
                </c:pt>
                <c:pt idx="30">
                  <c:v>1.3598233917</c:v>
                </c:pt>
                <c:pt idx="31">
                  <c:v>1.3789111848000002</c:v>
                </c:pt>
                <c:pt idx="32">
                  <c:v>1.3979989778999999</c:v>
                </c:pt>
                <c:pt idx="33">
                  <c:v>1.4170867710000001</c:v>
                </c:pt>
                <c:pt idx="34">
                  <c:v>1.4361745640999999</c:v>
                </c:pt>
                <c:pt idx="35">
                  <c:v>1.4552623572000001</c:v>
                </c:pt>
                <c:pt idx="36">
                  <c:v>1.4743501503000001</c:v>
                </c:pt>
                <c:pt idx="37">
                  <c:v>1.4934379434</c:v>
                </c:pt>
                <c:pt idx="38">
                  <c:v>1.5125257365000002</c:v>
                </c:pt>
                <c:pt idx="39">
                  <c:v>1.5316135296</c:v>
                </c:pt>
                <c:pt idx="40">
                  <c:v>1.5507013227000002</c:v>
                </c:pt>
                <c:pt idx="41">
                  <c:v>1.5697891157999999</c:v>
                </c:pt>
                <c:pt idx="42">
                  <c:v>1.5888769089000001</c:v>
                </c:pt>
                <c:pt idx="43">
                  <c:v>1.6079647020000001</c:v>
                </c:pt>
                <c:pt idx="44">
                  <c:v>1.6270524951000001</c:v>
                </c:pt>
                <c:pt idx="45">
                  <c:v>1.6461402882</c:v>
                </c:pt>
                <c:pt idx="46">
                  <c:v>1.6652280813</c:v>
                </c:pt>
                <c:pt idx="47">
                  <c:v>1.6843158744000002</c:v>
                </c:pt>
                <c:pt idx="48">
                  <c:v>1.7034036674999999</c:v>
                </c:pt>
                <c:pt idx="49">
                  <c:v>1.7224914606000001</c:v>
                </c:pt>
                <c:pt idx="50">
                  <c:v>1.7415792536999999</c:v>
                </c:pt>
                <c:pt idx="51">
                  <c:v>1.7606670468000001</c:v>
                </c:pt>
                <c:pt idx="52">
                  <c:v>1.7797548399000001</c:v>
                </c:pt>
                <c:pt idx="53">
                  <c:v>1.798842633</c:v>
                </c:pt>
                <c:pt idx="54">
                  <c:v>1.8179304261000002</c:v>
                </c:pt>
                <c:pt idx="55">
                  <c:v>1.8370182192</c:v>
                </c:pt>
                <c:pt idx="56">
                  <c:v>1.8561060123000002</c:v>
                </c:pt>
                <c:pt idx="57">
                  <c:v>1.8751938053999999</c:v>
                </c:pt>
                <c:pt idx="58">
                  <c:v>1.8942815985000001</c:v>
                </c:pt>
                <c:pt idx="59">
                  <c:v>1.9133693915999999</c:v>
                </c:pt>
                <c:pt idx="60">
                  <c:v>1.9324571847000001</c:v>
                </c:pt>
                <c:pt idx="61">
                  <c:v>1.9515449778000002</c:v>
                </c:pt>
                <c:pt idx="62">
                  <c:v>1.9706327709</c:v>
                </c:pt>
                <c:pt idx="63">
                  <c:v>1.9897205640000002</c:v>
                </c:pt>
                <c:pt idx="64">
                  <c:v>2.0088083570999999</c:v>
                </c:pt>
                <c:pt idx="65">
                  <c:v>2.0278961502000001</c:v>
                </c:pt>
                <c:pt idx="66">
                  <c:v>2.0469839432999999</c:v>
                </c:pt>
                <c:pt idx="67">
                  <c:v>2.0660717364000001</c:v>
                </c:pt>
                <c:pt idx="68">
                  <c:v>2.0851595294999998</c:v>
                </c:pt>
                <c:pt idx="69">
                  <c:v>2.1042473226</c:v>
                </c:pt>
              </c:numCache>
            </c:numRef>
          </c:xVal>
          <c:yVal>
            <c:numRef>
              <c:f>'TOC mot 10PFAS okt2023 p&gt;0.05'!ydata10</c:f>
              <c:numCache>
                <c:formatCode>General</c:formatCode>
                <c:ptCount val="70"/>
                <c:pt idx="0">
                  <c:v>-1.0484435134978982</c:v>
                </c:pt>
                <c:pt idx="1">
                  <c:v>-1.029256113260332</c:v>
                </c:pt>
                <c:pt idx="2">
                  <c:v>-1.0100771246797007</c:v>
                </c:pt>
                <c:pt idx="3">
                  <c:v>-0.99090654900988206</c:v>
                </c:pt>
                <c:pt idx="4">
                  <c:v>-0.97174438738929636</c:v>
                </c:pt>
                <c:pt idx="5">
                  <c:v>-0.95259064084083134</c:v>
                </c:pt>
                <c:pt idx="6">
                  <c:v>-0.93344531027176791</c:v>
                </c:pt>
                <c:pt idx="7">
                  <c:v>-0.9143083964737212</c:v>
                </c:pt>
                <c:pt idx="8">
                  <c:v>-0.89517990012258475</c:v>
                </c:pt>
                <c:pt idx="9">
                  <c:v>-0.87605982177848418</c:v>
                </c:pt>
                <c:pt idx="10">
                  <c:v>-0.85694816188573841</c:v>
                </c:pt>
                <c:pt idx="11">
                  <c:v>-0.83784492077282913</c:v>
                </c:pt>
                <c:pt idx="12">
                  <c:v>-0.81875009865237836</c:v>
                </c:pt>
                <c:pt idx="13">
                  <c:v>-0.79966369562113448</c:v>
                </c:pt>
                <c:pt idx="14">
                  <c:v>-0.78058571165996393</c:v>
                </c:pt>
                <c:pt idx="15">
                  <c:v>-0.76151614663385381</c:v>
                </c:pt>
                <c:pt idx="16">
                  <c:v>-0.74245500029192213</c:v>
                </c:pt>
                <c:pt idx="17">
                  <c:v>-0.72340227226743115</c:v>
                </c:pt>
                <c:pt idx="18">
                  <c:v>-0.70435796207781731</c:v>
                </c:pt>
                <c:pt idx="19">
                  <c:v>-0.68532206912472216</c:v>
                </c:pt>
                <c:pt idx="20">
                  <c:v>-0.66629459269403335</c:v>
                </c:pt>
                <c:pt idx="21">
                  <c:v>-0.64727553195593424</c:v>
                </c:pt>
                <c:pt idx="22">
                  <c:v>-0.62826488596496066</c:v>
                </c:pt>
                <c:pt idx="23">
                  <c:v>-0.60926265366006604</c:v>
                </c:pt>
                <c:pt idx="24">
                  <c:v>-0.59026883386469509</c:v>
                </c:pt>
                <c:pt idx="25">
                  <c:v>-0.57128342528686371</c:v>
                </c:pt>
                <c:pt idx="26">
                  <c:v>-0.55230642651924766</c:v>
                </c:pt>
                <c:pt idx="27">
                  <c:v>-0.53333783603927931</c:v>
                </c:pt>
                <c:pt idx="28">
                  <c:v>-0.51437765220925336</c:v>
                </c:pt>
                <c:pt idx="29">
                  <c:v>-0.49542587327643717</c:v>
                </c:pt>
                <c:pt idx="30">
                  <c:v>-0.47648249737319248</c:v>
                </c:pt>
                <c:pt idx="31">
                  <c:v>-0.45754752251710307</c:v>
                </c:pt>
                <c:pt idx="32">
                  <c:v>-0.43862094661111017</c:v>
                </c:pt>
                <c:pt idx="33">
                  <c:v>-0.41970276744365553</c:v>
                </c:pt>
                <c:pt idx="34">
                  <c:v>-0.40079298268883634</c:v>
                </c:pt>
                <c:pt idx="35">
                  <c:v>-0.38189158990655758</c:v>
                </c:pt>
                <c:pt idx="36">
                  <c:v>-0.36299858654270589</c:v>
                </c:pt>
                <c:pt idx="37">
                  <c:v>-0.34411396992931942</c:v>
                </c:pt>
                <c:pt idx="38">
                  <c:v>-0.32523773728477146</c:v>
                </c:pt>
                <c:pt idx="39">
                  <c:v>-0.30636988571396095</c:v>
                </c:pt>
                <c:pt idx="40">
                  <c:v>-0.28751041220850793</c:v>
                </c:pt>
                <c:pt idx="41">
                  <c:v>-0.26865931364696016</c:v>
                </c:pt>
                <c:pt idx="42">
                  <c:v>-0.24981658679500396</c:v>
                </c:pt>
                <c:pt idx="43">
                  <c:v>-0.23098222830568682</c:v>
                </c:pt>
                <c:pt idx="44">
                  <c:v>-0.2121562347196404</c:v>
                </c:pt>
                <c:pt idx="45">
                  <c:v>-0.19333860246531964</c:v>
                </c:pt>
                <c:pt idx="46">
                  <c:v>-0.17452932785924236</c:v>
                </c:pt>
                <c:pt idx="47">
                  <c:v>-0.15572840710623925</c:v>
                </c:pt>
                <c:pt idx="48">
                  <c:v>-0.13693583629971284</c:v>
                </c:pt>
                <c:pt idx="49">
                  <c:v>-0.11815161142189612</c:v>
                </c:pt>
                <c:pt idx="50">
                  <c:v>-9.9375728344131664E-2</c:v>
                </c:pt>
                <c:pt idx="51">
                  <c:v>-8.0608182827142549E-2</c:v>
                </c:pt>
                <c:pt idx="52">
                  <c:v>-6.1848970521323654E-2</c:v>
                </c:pt>
                <c:pt idx="53">
                  <c:v>-4.3098086967030547E-2</c:v>
                </c:pt>
                <c:pt idx="54">
                  <c:v>-2.4355527594881465E-2</c:v>
                </c:pt>
                <c:pt idx="55">
                  <c:v>-5.6212877260644056E-3</c:v>
                </c:pt>
                <c:pt idx="56">
                  <c:v>1.3104637427351573E-2</c:v>
                </c:pt>
                <c:pt idx="57">
                  <c:v>3.1822252762092829E-2</c:v>
                </c:pt>
                <c:pt idx="58">
                  <c:v>5.0531563283355396E-2</c:v>
                </c:pt>
                <c:pt idx="59">
                  <c:v>6.9232574104470146E-2</c:v>
                </c:pt>
                <c:pt idx="60">
                  <c:v>8.7925290446561943E-2</c:v>
                </c:pt>
                <c:pt idx="61">
                  <c:v>0.10660971763820126</c:v>
                </c:pt>
                <c:pt idx="62">
                  <c:v>0.12528586111504958</c:v>
                </c:pt>
                <c:pt idx="63">
                  <c:v>0.14395372641950011</c:v>
                </c:pt>
                <c:pt idx="64">
                  <c:v>0.16261331920030697</c:v>
                </c:pt>
                <c:pt idx="65">
                  <c:v>0.18126464521221575</c:v>
                </c:pt>
                <c:pt idx="66">
                  <c:v>0.19990771031557775</c:v>
                </c:pt>
                <c:pt idx="67">
                  <c:v>0.21854252047596767</c:v>
                </c:pt>
                <c:pt idx="68">
                  <c:v>0.23716908176378682</c:v>
                </c:pt>
                <c:pt idx="69">
                  <c:v>0.25578740035386627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4-4224-B774-F6D5DC6BC87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p&gt;0.05'!xdata11</c:f>
              <c:numCache>
                <c:formatCode>General</c:formatCode>
                <c:ptCount val="70"/>
                <c:pt idx="0">
                  <c:v>0.65948552019999995</c:v>
                </c:pt>
                <c:pt idx="1">
                  <c:v>0.68042409709999996</c:v>
                </c:pt>
                <c:pt idx="2">
                  <c:v>0.70136267399999996</c:v>
                </c:pt>
                <c:pt idx="3">
                  <c:v>0.72230125089999997</c:v>
                </c:pt>
                <c:pt idx="4">
                  <c:v>0.74323982779999997</c:v>
                </c:pt>
                <c:pt idx="5">
                  <c:v>0.76417840469999998</c:v>
                </c:pt>
                <c:pt idx="6">
                  <c:v>0.78511698159999987</c:v>
                </c:pt>
                <c:pt idx="7">
                  <c:v>0.80605555849999999</c:v>
                </c:pt>
                <c:pt idx="8">
                  <c:v>0.82699413539999989</c:v>
                </c:pt>
                <c:pt idx="9">
                  <c:v>0.8479327123</c:v>
                </c:pt>
                <c:pt idx="10">
                  <c:v>0.8688712891999999</c:v>
                </c:pt>
                <c:pt idx="11">
                  <c:v>0.8898098660999999</c:v>
                </c:pt>
                <c:pt idx="12">
                  <c:v>0.91074844299999991</c:v>
                </c:pt>
                <c:pt idx="13">
                  <c:v>0.93168701989999991</c:v>
                </c:pt>
                <c:pt idx="14">
                  <c:v>0.95262559679999992</c:v>
                </c:pt>
                <c:pt idx="15">
                  <c:v>0.97356417369999992</c:v>
                </c:pt>
                <c:pt idx="16">
                  <c:v>0.99450275059999993</c:v>
                </c:pt>
                <c:pt idx="17">
                  <c:v>1.0154413275</c:v>
                </c:pt>
                <c:pt idx="18">
                  <c:v>1.0363799043999999</c:v>
                </c:pt>
                <c:pt idx="19">
                  <c:v>1.0573184812999998</c:v>
                </c:pt>
                <c:pt idx="20">
                  <c:v>1.0782570582</c:v>
                </c:pt>
                <c:pt idx="21">
                  <c:v>1.0991956350999998</c:v>
                </c:pt>
                <c:pt idx="22">
                  <c:v>1.120134212</c:v>
                </c:pt>
                <c:pt idx="23">
                  <c:v>1.1410727888999999</c:v>
                </c:pt>
                <c:pt idx="24">
                  <c:v>1.1620113657999998</c:v>
                </c:pt>
                <c:pt idx="25">
                  <c:v>1.1829499426999999</c:v>
                </c:pt>
                <c:pt idx="26">
                  <c:v>1.2038885196</c:v>
                </c:pt>
                <c:pt idx="27">
                  <c:v>1.2248270964999999</c:v>
                </c:pt>
                <c:pt idx="28">
                  <c:v>1.2457656733999998</c:v>
                </c:pt>
                <c:pt idx="29">
                  <c:v>1.2667042502999999</c:v>
                </c:pt>
                <c:pt idx="30">
                  <c:v>1.2876428272</c:v>
                </c:pt>
                <c:pt idx="31">
                  <c:v>1.3085814040999999</c:v>
                </c:pt>
                <c:pt idx="32">
                  <c:v>1.3295199809999998</c:v>
                </c:pt>
                <c:pt idx="33">
                  <c:v>1.3504585578999999</c:v>
                </c:pt>
                <c:pt idx="34">
                  <c:v>1.3713971348</c:v>
                </c:pt>
                <c:pt idx="35">
                  <c:v>1.3923357116999999</c:v>
                </c:pt>
                <c:pt idx="36">
                  <c:v>1.4132742885999998</c:v>
                </c:pt>
                <c:pt idx="37">
                  <c:v>1.4342128654999999</c:v>
                </c:pt>
                <c:pt idx="38">
                  <c:v>1.4551514424000001</c:v>
                </c:pt>
                <c:pt idx="39">
                  <c:v>1.4760900192999999</c:v>
                </c:pt>
                <c:pt idx="40">
                  <c:v>1.4970285961999998</c:v>
                </c:pt>
                <c:pt idx="41">
                  <c:v>1.5179671730999997</c:v>
                </c:pt>
                <c:pt idx="42">
                  <c:v>1.5389057499999999</c:v>
                </c:pt>
                <c:pt idx="43">
                  <c:v>1.5598443269</c:v>
                </c:pt>
                <c:pt idx="44">
                  <c:v>1.5807829037999999</c:v>
                </c:pt>
                <c:pt idx="45">
                  <c:v>1.6017214806999998</c:v>
                </c:pt>
                <c:pt idx="46">
                  <c:v>1.6226600575999999</c:v>
                </c:pt>
                <c:pt idx="47">
                  <c:v>1.6435986345</c:v>
                </c:pt>
                <c:pt idx="48">
                  <c:v>1.6645372113999999</c:v>
                </c:pt>
                <c:pt idx="49">
                  <c:v>1.6854757882999998</c:v>
                </c:pt>
                <c:pt idx="50">
                  <c:v>1.7064143651999997</c:v>
                </c:pt>
                <c:pt idx="51">
                  <c:v>1.7273529421</c:v>
                </c:pt>
                <c:pt idx="52">
                  <c:v>1.7482915189999999</c:v>
                </c:pt>
                <c:pt idx="53">
                  <c:v>1.7692300958999998</c:v>
                </c:pt>
                <c:pt idx="54">
                  <c:v>1.7901686727999997</c:v>
                </c:pt>
                <c:pt idx="55">
                  <c:v>1.8111072497</c:v>
                </c:pt>
                <c:pt idx="56">
                  <c:v>1.8320458265999999</c:v>
                </c:pt>
                <c:pt idx="57">
                  <c:v>1.8529844034999998</c:v>
                </c:pt>
                <c:pt idx="58">
                  <c:v>1.8739229803999997</c:v>
                </c:pt>
                <c:pt idx="59">
                  <c:v>1.8948615573000001</c:v>
                </c:pt>
                <c:pt idx="60">
                  <c:v>1.9158001341999999</c:v>
                </c:pt>
                <c:pt idx="61">
                  <c:v>1.9367387110999998</c:v>
                </c:pt>
                <c:pt idx="62">
                  <c:v>1.9576772879999997</c:v>
                </c:pt>
                <c:pt idx="63">
                  <c:v>1.9786158649000001</c:v>
                </c:pt>
                <c:pt idx="64">
                  <c:v>1.9995544418</c:v>
                </c:pt>
                <c:pt idx="65">
                  <c:v>2.0204930186999999</c:v>
                </c:pt>
                <c:pt idx="66">
                  <c:v>2.0414315955999998</c:v>
                </c:pt>
                <c:pt idx="67">
                  <c:v>2.0623701724999997</c:v>
                </c:pt>
                <c:pt idx="68">
                  <c:v>2.0833087494</c:v>
                </c:pt>
                <c:pt idx="69">
                  <c:v>2.1042473262999999</c:v>
                </c:pt>
              </c:numCache>
            </c:numRef>
          </c:xVal>
          <c:yVal>
            <c:numRef>
              <c:f>'TOC mot 10PFAS okt2023 p&gt;0.05'!ydata12</c:f>
              <c:numCache>
                <c:formatCode>General</c:formatCode>
                <c:ptCount val="70"/>
                <c:pt idx="0">
                  <c:v>2.4960013199220192</c:v>
                </c:pt>
                <c:pt idx="1">
                  <c:v>2.516769389462358</c:v>
                </c:pt>
                <c:pt idx="2">
                  <c:v>2.5375475675384194</c:v>
                </c:pt>
                <c:pt idx="3">
                  <c:v>2.5583358567994958</c:v>
                </c:pt>
                <c:pt idx="4">
                  <c:v>2.5791342597287135</c:v>
                </c:pt>
                <c:pt idx="5">
                  <c:v>2.5999427786428297</c:v>
                </c:pt>
                <c:pt idx="6">
                  <c:v>2.6207614156920394</c:v>
                </c:pt>
                <c:pt idx="7">
                  <c:v>2.6415901728597992</c:v>
                </c:pt>
                <c:pt idx="8">
                  <c:v>2.6624290519626617</c:v>
                </c:pt>
                <c:pt idx="9">
                  <c:v>2.6832780546501294</c:v>
                </c:pt>
                <c:pt idx="10">
                  <c:v>2.7041371824045131</c:v>
                </c:pt>
                <c:pt idx="11">
                  <c:v>2.7250064365408124</c:v>
                </c:pt>
                <c:pt idx="12">
                  <c:v>2.7458858182066086</c:v>
                </c:pt>
                <c:pt idx="13">
                  <c:v>2.7667753283819652</c:v>
                </c:pt>
                <c:pt idx="14">
                  <c:v>2.78767496787935</c:v>
                </c:pt>
                <c:pt idx="15">
                  <c:v>2.8085847373435664</c:v>
                </c:pt>
                <c:pt idx="16">
                  <c:v>2.8295046372517012</c:v>
                </c:pt>
                <c:pt idx="17">
                  <c:v>2.8504346679130856</c:v>
                </c:pt>
                <c:pt idx="18">
                  <c:v>2.871374829469266</c:v>
                </c:pt>
                <c:pt idx="19">
                  <c:v>2.8923251218939972</c:v>
                </c:pt>
                <c:pt idx="20">
                  <c:v>2.9132855449932409</c:v>
                </c:pt>
                <c:pt idx="21">
                  <c:v>2.9342560984051822</c:v>
                </c:pt>
                <c:pt idx="22">
                  <c:v>2.9552367816002634</c:v>
                </c:pt>
                <c:pt idx="23">
                  <c:v>2.9762275938812222</c:v>
                </c:pt>
                <c:pt idx="24">
                  <c:v>2.9972285343831517</c:v>
                </c:pt>
                <c:pt idx="25">
                  <c:v>3.0182396020735749</c:v>
                </c:pt>
                <c:pt idx="26">
                  <c:v>3.0392607957525257</c:v>
                </c:pt>
                <c:pt idx="27">
                  <c:v>3.0602921140526504</c:v>
                </c:pt>
                <c:pt idx="28">
                  <c:v>3.0813335554393206</c:v>
                </c:pt>
                <c:pt idx="29">
                  <c:v>3.1023851182107602</c:v>
                </c:pt>
                <c:pt idx="30">
                  <c:v>3.1234468004981855</c:v>
                </c:pt>
                <c:pt idx="31">
                  <c:v>3.1445186002659593</c:v>
                </c:pt>
                <c:pt idx="32">
                  <c:v>3.1656005153117603</c:v>
                </c:pt>
                <c:pt idx="33">
                  <c:v>3.1866925432667657</c:v>
                </c:pt>
                <c:pt idx="34">
                  <c:v>3.2077946815958427</c:v>
                </c:pt>
                <c:pt idx="35">
                  <c:v>3.2289069275977607</c:v>
                </c:pt>
                <c:pt idx="36">
                  <c:v>3.2500292784054139</c:v>
                </c:pt>
                <c:pt idx="37">
                  <c:v>3.2711617309860577</c:v>
                </c:pt>
                <c:pt idx="38">
                  <c:v>3.2923042821415551</c:v>
                </c:pt>
                <c:pt idx="39">
                  <c:v>3.3134569285086424</c:v>
                </c:pt>
                <c:pt idx="40">
                  <c:v>3.3346196665592078</c:v>
                </c:pt>
                <c:pt idx="41">
                  <c:v>3.3557924926005764</c:v>
                </c:pt>
                <c:pt idx="42">
                  <c:v>3.376975402775817</c:v>
                </c:pt>
                <c:pt idx="43">
                  <c:v>3.3981683930640556</c:v>
                </c:pt>
                <c:pt idx="44">
                  <c:v>3.4193714592808062</c:v>
                </c:pt>
                <c:pt idx="45">
                  <c:v>3.4405845970783142</c:v>
                </c:pt>
                <c:pt idx="46">
                  <c:v>3.4618078019459113</c:v>
                </c:pt>
                <c:pt idx="47">
                  <c:v>3.4830410692103824</c:v>
                </c:pt>
                <c:pt idx="48">
                  <c:v>3.5042843940363477</c:v>
                </c:pt>
                <c:pt idx="49">
                  <c:v>3.5255377714266611</c:v>
                </c:pt>
                <c:pt idx="50">
                  <c:v>3.546801196222809</c:v>
                </c:pt>
                <c:pt idx="51">
                  <c:v>3.5680746631053384</c:v>
                </c:pt>
                <c:pt idx="52">
                  <c:v>3.5893581665942822</c:v>
                </c:pt>
                <c:pt idx="53">
                  <c:v>3.6106517010496075</c:v>
                </c:pt>
                <c:pt idx="54">
                  <c:v>3.631955260671675</c:v>
                </c:pt>
                <c:pt idx="55">
                  <c:v>3.6532688395017026</c:v>
                </c:pt>
                <c:pt idx="56">
                  <c:v>3.67459243142225</c:v>
                </c:pt>
                <c:pt idx="57">
                  <c:v>3.6959260301577146</c:v>
                </c:pt>
                <c:pt idx="58">
                  <c:v>3.7172696292748348</c:v>
                </c:pt>
                <c:pt idx="59">
                  <c:v>3.7386232221832092</c:v>
                </c:pt>
                <c:pt idx="60">
                  <c:v>3.7599868021358245</c:v>
                </c:pt>
                <c:pt idx="61">
                  <c:v>3.7813603622296004</c:v>
                </c:pt>
                <c:pt idx="62">
                  <c:v>3.80274389540594</c:v>
                </c:pt>
                <c:pt idx="63">
                  <c:v>3.824137394451296</c:v>
                </c:pt>
                <c:pt idx="64">
                  <c:v>3.8455408519977463</c:v>
                </c:pt>
                <c:pt idx="65">
                  <c:v>3.8669542605235825</c:v>
                </c:pt>
                <c:pt idx="66">
                  <c:v>3.8883776123539087</c:v>
                </c:pt>
                <c:pt idx="67">
                  <c:v>3.9098108996612506</c:v>
                </c:pt>
                <c:pt idx="68">
                  <c:v>3.9312541144661779</c:v>
                </c:pt>
                <c:pt idx="69">
                  <c:v>3.9527072486379353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4-4224-B774-F6D5DC6BC871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A74-4224-B774-F6D5DC6B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57184"/>
        <c:axId val="1225753224"/>
      </c:scatterChart>
      <c:valAx>
        <c:axId val="1225757184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3224"/>
        <c:crosses val="autoZero"/>
        <c:crossBetween val="midCat"/>
      </c:valAx>
      <c:valAx>
        <c:axId val="1225753224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25757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Sum 10 PFAS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'TOC mot 10PFAS okt2023 p&gt;0.05'!$B$104:$B$198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48B5-8D0E-1155178C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95207112"/>
        <c:axId val="995203152"/>
      </c:barChart>
      <c:catAx>
        <c:axId val="99520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203152"/>
        <c:crosses val="autoZero"/>
        <c:auto val="1"/>
        <c:lblAlgn val="ctr"/>
        <c:lblOffset val="100"/>
        <c:noMultiLvlLbl val="0"/>
      </c:catAx>
      <c:valAx>
        <c:axId val="9952031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2071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Studentized deleted residuals(Sum 10 PFAS) - Threshold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B3-41B2-ACD4-D7D760EBFF19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B3-41B2-ACD4-D7D760EBFF19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B3-41B2-ACD4-D7D760EBFF19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B3-41B2-ACD4-D7D760EBFF19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9B3-41B2-ACD4-D7D760EBFF19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B3-41B2-ACD4-D7D760EBFF19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9B3-41B2-ACD4-D7D760EBFF19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B3-41B2-ACD4-D7D760EBFF19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9B3-41B2-ACD4-D7D760EBFF19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B3-41B2-ACD4-D7D760EBFF19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9B3-41B2-ACD4-D7D760EBFF19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B3-41B2-ACD4-D7D760EBFF19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9B3-41B2-ACD4-D7D760EBFF19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B3-41B2-ACD4-D7D760EBFF19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9B3-41B2-ACD4-D7D760EBFF19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B3-41B2-ACD4-D7D760EBFF19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9B3-41B2-ACD4-D7D760EBFF19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B3-41B2-ACD4-D7D760EBFF19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9B3-41B2-ACD4-D7D760EBFF19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B3-41B2-ACD4-D7D760EBFF19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9B3-41B2-ACD4-D7D760EBFF19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9B3-41B2-ACD4-D7D760EBFF19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9B3-41B2-ACD4-D7D760EBFF19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9B3-41B2-ACD4-D7D760EBFF19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9B3-41B2-ACD4-D7D760EBFF19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9B3-41B2-ACD4-D7D760EBFF19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9B3-41B2-ACD4-D7D760EBFF19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9B3-41B2-ACD4-D7D760EBFF19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49B3-41B2-ACD4-D7D760EBFF19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9B3-41B2-ACD4-D7D760EBFF19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49B3-41B2-ACD4-D7D760EBFF19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9B3-41B2-ACD4-D7D760EBFF19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49B3-41B2-ACD4-D7D760EBFF19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9B3-41B2-ACD4-D7D760EBFF19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49B3-41B2-ACD4-D7D760EBFF19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9B3-41B2-ACD4-D7D760EBFF19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49B3-41B2-ACD4-D7D760EBFF19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9B3-41B2-ACD4-D7D760EBFF19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49B3-41B2-ACD4-D7D760EBFF19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9B3-41B2-ACD4-D7D760EBFF19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49B3-41B2-ACD4-D7D760EBFF19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9B3-41B2-ACD4-D7D760EBFF19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49B3-41B2-ACD4-D7D760EBFF19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9B3-41B2-ACD4-D7D760EBFF19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49B3-41B2-ACD4-D7D760EBFF19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9B3-41B2-ACD4-D7D760EBFF19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49B3-41B2-ACD4-D7D760EBFF19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9B3-41B2-ACD4-D7D760EBFF19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49B3-41B2-ACD4-D7D760EBFF19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9B3-41B2-ACD4-D7D760EBFF19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49B3-41B2-ACD4-D7D760EBFF19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9B3-41B2-ACD4-D7D760EBFF19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49B3-41B2-ACD4-D7D760EBFF19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9B3-41B2-ACD4-D7D760EBFF19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49B3-41B2-ACD4-D7D760EBFF19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9B3-41B2-ACD4-D7D760EBFF19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49B3-41B2-ACD4-D7D760EBFF19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9B3-41B2-ACD4-D7D760EBFF19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49B3-41B2-ACD4-D7D760EBFF19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9B3-41B2-ACD4-D7D760EBFF19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49B3-41B2-ACD4-D7D760EBFF19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9B3-41B2-ACD4-D7D760EBFF19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49B3-41B2-ACD4-D7D760EBFF19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9B3-41B2-ACD4-D7D760EBFF19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49B3-41B2-ACD4-D7D760EBFF19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9B3-41B2-ACD4-D7D760EBFF19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49B3-41B2-ACD4-D7D760EBFF19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9B3-41B2-ACD4-D7D760EBFF19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49B3-41B2-ACD4-D7D760EBFF19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9B3-41B2-ACD4-D7D760EBFF19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49B3-41B2-ACD4-D7D760EBFF19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9B3-41B2-ACD4-D7D760EBFF19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49B3-41B2-ACD4-D7D760EBFF19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9B3-41B2-ACD4-D7D760EBFF19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49B3-41B2-ACD4-D7D760EBFF19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9B3-41B2-ACD4-D7D760EBFF19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49B3-41B2-ACD4-D7D760EBFF19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9B3-41B2-ACD4-D7D760EBFF19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49B3-41B2-ACD4-D7D760EBFF19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9B3-41B2-ACD4-D7D760EBFF19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49B3-41B2-ACD4-D7D760EBFF19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9B3-41B2-ACD4-D7D760EBFF19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49B3-41B2-ACD4-D7D760EBFF19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9B3-41B2-ACD4-D7D760EBFF19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49B3-41B2-ACD4-D7D760EBFF19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9B3-41B2-ACD4-D7D760EBFF19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49B3-41B2-ACD4-D7D760EBFF19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9B3-41B2-ACD4-D7D760EBFF19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49B3-41B2-ACD4-D7D760EBFF19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9B3-41B2-ACD4-D7D760EBFF19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49B3-41B2-ACD4-D7D760EBFF19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9B3-41B2-ACD4-D7D760EBFF19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49B3-41B2-ACD4-D7D760EBFF19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9B3-41B2-ACD4-D7D760EBFF19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49B3-41B2-ACD4-D7D760EBFF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B3-41B2-ACD4-D7D760EBFF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B3-41B2-ACD4-D7D760EBFF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B3-41B2-ACD4-D7D760EBFF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B3-41B2-ACD4-D7D760EBFF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B3-41B2-ACD4-D7D760EBFF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B3-41B2-ACD4-D7D760EBFF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B3-41B2-ACD4-D7D760EBFF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B3-41B2-ACD4-D7D760EBFF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B3-41B2-ACD4-D7D760EBFF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B3-41B2-ACD4-D7D760EBFF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B3-41B2-ACD4-D7D760EBFF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B3-41B2-ACD4-D7D760EBFF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B3-41B2-ACD4-D7D760EBFF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B3-41B2-ACD4-D7D760EBFF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B3-41B2-ACD4-D7D760EBFF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B3-41B2-ACD4-D7D760EBFF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B3-41B2-ACD4-D7D760EBFF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B3-41B2-ACD4-D7D760EBFF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9B3-41B2-ACD4-D7D760EBFF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9B3-41B2-ACD4-D7D760EBFF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9B3-41B2-ACD4-D7D760EBFF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9B3-41B2-ACD4-D7D760EBFF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9B3-41B2-ACD4-D7D760EBFF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9B3-41B2-ACD4-D7D760EBFF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9B3-41B2-ACD4-D7D760EBFF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9B3-41B2-ACD4-D7D760EBFF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9B3-41B2-ACD4-D7D760EBFF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9B3-41B2-ACD4-D7D760EBFF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9B3-41B2-ACD4-D7D760EBFF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9B3-41B2-ACD4-D7D760EBFF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9B3-41B2-ACD4-D7D760EBFF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9B3-41B2-ACD4-D7D760EBFF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9B3-41B2-ACD4-D7D760EBFF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9B3-41B2-ACD4-D7D760EBFF1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9B3-41B2-ACD4-D7D760EBFF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9B3-41B2-ACD4-D7D760EBFF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9B3-41B2-ACD4-D7D760EBFF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9B3-41B2-ACD4-D7D760EBFF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9B3-41B2-ACD4-D7D760EBFF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9B3-41B2-ACD4-D7D760EBFF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9B3-41B2-ACD4-D7D760EBFF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9B3-41B2-ACD4-D7D760EBFF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9B3-41B2-ACD4-D7D760EBFF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9B3-41B2-ACD4-D7D760EBFF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9B3-41B2-ACD4-D7D760EBFF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9B3-41B2-ACD4-D7D760EBFF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9B3-41B2-ACD4-D7D760EBFF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9B3-41B2-ACD4-D7D760EBFF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9B3-41B2-ACD4-D7D760EBFF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9B3-41B2-ACD4-D7D760EBFF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9B3-41B2-ACD4-D7D760EBFF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9B3-41B2-ACD4-D7D760EBFF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9B3-41B2-ACD4-D7D760EBFF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9B3-41B2-ACD4-D7D760EBFF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9B3-41B2-ACD4-D7D760EBFF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9B3-41B2-ACD4-D7D760EBFF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9B3-41B2-ACD4-D7D760EBFF1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9B3-41B2-ACD4-D7D760EBFF1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9B3-41B2-ACD4-D7D760EBFF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9B3-41B2-ACD4-D7D760EBFF1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9B3-41B2-ACD4-D7D760EBFF1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9B3-41B2-ACD4-D7D760EBFF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9B3-41B2-ACD4-D7D760EBFF1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9B3-41B2-ACD4-D7D760EBFF1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9B3-41B2-ACD4-D7D760EBFF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49B3-41B2-ACD4-D7D760EBFF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9B3-41B2-ACD4-D7D760EBFF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49B3-41B2-ACD4-D7D760EBFF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49B3-41B2-ACD4-D7D760EBFF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9B3-41B2-ACD4-D7D760EBFF1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49B3-41B2-ACD4-D7D760EBFF1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9B3-41B2-ACD4-D7D760EBFF1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9B3-41B2-ACD4-D7D760EBFF1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49B3-41B2-ACD4-D7D760EBFF1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49B3-41B2-ACD4-D7D760EBFF1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49B3-41B2-ACD4-D7D760EBFF1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9B3-41B2-ACD4-D7D760EBFF1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9B3-41B2-ACD4-D7D760EBFF1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49B3-41B2-ACD4-D7D760EBFF1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9B3-41B2-ACD4-D7D760EBFF1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49B3-41B2-ACD4-D7D760EBFF1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49B3-41B2-ACD4-D7D760EBFF1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49B3-41B2-ACD4-D7D760EBFF1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9B3-41B2-ACD4-D7D760EBFF1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49B3-41B2-ACD4-D7D760EBFF1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49B3-41B2-ACD4-D7D760EBFF1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49B3-41B2-ACD4-D7D760EBFF1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49B3-41B2-ACD4-D7D760EBFF1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9B3-41B2-ACD4-D7D760EBFF1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49B3-41B2-ACD4-D7D760EBFF1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49B3-41B2-ACD4-D7D760EBFF1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49B3-41B2-ACD4-D7D760EBFF1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49B3-41B2-ACD4-D7D760EBFF1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49B3-41B2-ACD4-D7D760EBFF1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49B3-41B2-ACD4-D7D760EBF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p&gt;0.05'!$H$261:$H$355</c:f>
              <c:numCache>
                <c:formatCode>0.000</c:formatCode>
                <c:ptCount val="95"/>
                <c:pt idx="0">
                  <c:v>-0.55349084562597695</c:v>
                </c:pt>
                <c:pt idx="1">
                  <c:v>-0.78237475845495164</c:v>
                </c:pt>
                <c:pt idx="2">
                  <c:v>-5.0474932645680211E-2</c:v>
                </c:pt>
                <c:pt idx="3">
                  <c:v>-0.76710541953322819</c:v>
                </c:pt>
                <c:pt idx="4">
                  <c:v>0.36289061847763704</c:v>
                </c:pt>
                <c:pt idx="5">
                  <c:v>-0.36511576227745501</c:v>
                </c:pt>
                <c:pt idx="6">
                  <c:v>-0.96836871584422179</c:v>
                </c:pt>
                <c:pt idx="7">
                  <c:v>-0.80492148112310646</c:v>
                </c:pt>
                <c:pt idx="8">
                  <c:v>-0.95936543006590025</c:v>
                </c:pt>
                <c:pt idx="9">
                  <c:v>1.487335092793632</c:v>
                </c:pt>
                <c:pt idx="10">
                  <c:v>2.2366184862755607</c:v>
                </c:pt>
                <c:pt idx="11">
                  <c:v>-0.91796738346178808</c:v>
                </c:pt>
                <c:pt idx="12">
                  <c:v>-0.17510154952696302</c:v>
                </c:pt>
                <c:pt idx="13">
                  <c:v>0.3592716340449354</c:v>
                </c:pt>
                <c:pt idx="14">
                  <c:v>-0.95121379836276621</c:v>
                </c:pt>
                <c:pt idx="15">
                  <c:v>-0.92602675206353446</c:v>
                </c:pt>
                <c:pt idx="16">
                  <c:v>-0.97974893557139353</c:v>
                </c:pt>
                <c:pt idx="17">
                  <c:v>-0.2607308269150222</c:v>
                </c:pt>
                <c:pt idx="18">
                  <c:v>-0.57953021421620954</c:v>
                </c:pt>
                <c:pt idx="19">
                  <c:v>-0.2561378044164796</c:v>
                </c:pt>
                <c:pt idx="20">
                  <c:v>7.7276777718506828E-2</c:v>
                </c:pt>
                <c:pt idx="21">
                  <c:v>-1.0274966125567992</c:v>
                </c:pt>
                <c:pt idx="22">
                  <c:v>-8.2637222589531489E-2</c:v>
                </c:pt>
                <c:pt idx="23">
                  <c:v>-0.81999669022545341</c:v>
                </c:pt>
                <c:pt idx="24">
                  <c:v>-0.56154397721010763</c:v>
                </c:pt>
                <c:pt idx="25">
                  <c:v>-3.3068024824018757E-2</c:v>
                </c:pt>
                <c:pt idx="26">
                  <c:v>-1.1973009463167326</c:v>
                </c:pt>
                <c:pt idx="27">
                  <c:v>0.9380276678524625</c:v>
                </c:pt>
                <c:pt idx="28">
                  <c:v>-9.3923212830841304E-2</c:v>
                </c:pt>
                <c:pt idx="29">
                  <c:v>1.5161631310537751</c:v>
                </c:pt>
                <c:pt idx="30">
                  <c:v>-1.0538554355460086</c:v>
                </c:pt>
                <c:pt idx="31">
                  <c:v>0.77205133637375223</c:v>
                </c:pt>
                <c:pt idx="32">
                  <c:v>-0.16899698154948672</c:v>
                </c:pt>
                <c:pt idx="33">
                  <c:v>-0.77576872896511606</c:v>
                </c:pt>
                <c:pt idx="34">
                  <c:v>-0.16235031058751501</c:v>
                </c:pt>
                <c:pt idx="35">
                  <c:v>-0.22451332529988416</c:v>
                </c:pt>
                <c:pt idx="36">
                  <c:v>-0.72420985540055516</c:v>
                </c:pt>
                <c:pt idx="37">
                  <c:v>-0.19392932836737006</c:v>
                </c:pt>
                <c:pt idx="38">
                  <c:v>-0.49000932800759689</c:v>
                </c:pt>
                <c:pt idx="39">
                  <c:v>2.0561495879338043</c:v>
                </c:pt>
                <c:pt idx="40">
                  <c:v>1.4221650765111065</c:v>
                </c:pt>
                <c:pt idx="41">
                  <c:v>-0.7046039387392079</c:v>
                </c:pt>
                <c:pt idx="42">
                  <c:v>-0.8627170341858279</c:v>
                </c:pt>
                <c:pt idx="43">
                  <c:v>-1.4448136452898432</c:v>
                </c:pt>
                <c:pt idx="44">
                  <c:v>-1.3478435039916645</c:v>
                </c:pt>
                <c:pt idx="45">
                  <c:v>-0.44612603039853638</c:v>
                </c:pt>
                <c:pt idx="46">
                  <c:v>-0.73348384825213264</c:v>
                </c:pt>
                <c:pt idx="47">
                  <c:v>-0.1305064683030927</c:v>
                </c:pt>
                <c:pt idx="48">
                  <c:v>-0.69778966679707566</c:v>
                </c:pt>
                <c:pt idx="49">
                  <c:v>-0.97601141775432154</c:v>
                </c:pt>
                <c:pt idx="50">
                  <c:v>0.77642946124625767</c:v>
                </c:pt>
                <c:pt idx="51">
                  <c:v>2.7636541283943217</c:v>
                </c:pt>
                <c:pt idx="52">
                  <c:v>2.8056984656585899</c:v>
                </c:pt>
                <c:pt idx="53">
                  <c:v>-0.83814311679209352</c:v>
                </c:pt>
                <c:pt idx="54">
                  <c:v>-0.24099139155914051</c:v>
                </c:pt>
                <c:pt idx="55">
                  <c:v>-0.82480248627743213</c:v>
                </c:pt>
                <c:pt idx="56">
                  <c:v>-0.49036286824960829</c:v>
                </c:pt>
                <c:pt idx="57">
                  <c:v>-0.88139834526903649</c:v>
                </c:pt>
                <c:pt idx="58">
                  <c:v>-0.89515611669406359</c:v>
                </c:pt>
                <c:pt idx="59">
                  <c:v>-0.87361274523070209</c:v>
                </c:pt>
                <c:pt idx="60">
                  <c:v>0.15945034500016134</c:v>
                </c:pt>
                <c:pt idx="61">
                  <c:v>0.83880017311285782</c:v>
                </c:pt>
                <c:pt idx="62">
                  <c:v>0.19137582380217225</c:v>
                </c:pt>
                <c:pt idx="63">
                  <c:v>0.59721022777525223</c:v>
                </c:pt>
                <c:pt idx="64">
                  <c:v>0.13332376998173354</c:v>
                </c:pt>
                <c:pt idx="65">
                  <c:v>0.41844911138892721</c:v>
                </c:pt>
                <c:pt idx="66">
                  <c:v>0.48758855916368254</c:v>
                </c:pt>
                <c:pt idx="67">
                  <c:v>2.0384539126475385</c:v>
                </c:pt>
                <c:pt idx="68">
                  <c:v>3.8286847586120802</c:v>
                </c:pt>
                <c:pt idx="69">
                  <c:v>-0.12966732162045058</c:v>
                </c:pt>
                <c:pt idx="70">
                  <c:v>0.76844952680917977</c:v>
                </c:pt>
                <c:pt idx="71">
                  <c:v>-0.75737726992029142</c:v>
                </c:pt>
                <c:pt idx="72">
                  <c:v>-0.34468236549595238</c:v>
                </c:pt>
                <c:pt idx="73">
                  <c:v>-1.1409457656622413</c:v>
                </c:pt>
                <c:pt idx="74">
                  <c:v>-0.69717709527783378</c:v>
                </c:pt>
                <c:pt idx="75">
                  <c:v>0.61286899388654237</c:v>
                </c:pt>
                <c:pt idx="76">
                  <c:v>0.22599453069198203</c:v>
                </c:pt>
                <c:pt idx="77">
                  <c:v>0.4604996891914877</c:v>
                </c:pt>
                <c:pt idx="78">
                  <c:v>-0.15451705020482048</c:v>
                </c:pt>
                <c:pt idx="79">
                  <c:v>0.84829912464053259</c:v>
                </c:pt>
                <c:pt idx="80">
                  <c:v>-0.72096191543501753</c:v>
                </c:pt>
                <c:pt idx="81">
                  <c:v>-0.12935292155416836</c:v>
                </c:pt>
                <c:pt idx="82">
                  <c:v>0.94485204324029981</c:v>
                </c:pt>
                <c:pt idx="83">
                  <c:v>0.14024457691105405</c:v>
                </c:pt>
                <c:pt idx="84">
                  <c:v>-0.12199083320062992</c:v>
                </c:pt>
                <c:pt idx="85">
                  <c:v>0.53570997485552152</c:v>
                </c:pt>
                <c:pt idx="86">
                  <c:v>-0.65208173520025947</c:v>
                </c:pt>
                <c:pt idx="87">
                  <c:v>-0.7376759581275627</c:v>
                </c:pt>
                <c:pt idx="88">
                  <c:v>0.94587331584055723</c:v>
                </c:pt>
                <c:pt idx="89">
                  <c:v>0.25123144359012989</c:v>
                </c:pt>
                <c:pt idx="90">
                  <c:v>0.67390634708087771</c:v>
                </c:pt>
                <c:pt idx="91">
                  <c:v>-2.7775365362608887E-3</c:v>
                </c:pt>
                <c:pt idx="92">
                  <c:v>3.5157163868887875</c:v>
                </c:pt>
                <c:pt idx="93">
                  <c:v>-0.39839788095574313</c:v>
                </c:pt>
                <c:pt idx="94">
                  <c:v>0.67194298016651866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3-41B2-ACD4-D7D760EB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95206752"/>
        <c:axId val="995204592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49B3-41B2-ACD4-D7D760EBFF1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49B3-41B2-ACD4-D7D760EB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33552"/>
        <c:axId val="995176512"/>
      </c:scatterChart>
      <c:catAx>
        <c:axId val="99520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204592"/>
        <c:crosses val="autoZero"/>
        <c:auto val="1"/>
        <c:lblAlgn val="ctr"/>
        <c:lblOffset val="100"/>
        <c:noMultiLvlLbl val="0"/>
      </c:catAx>
      <c:valAx>
        <c:axId val="99520459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Studentized deleted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206752"/>
        <c:crosses val="autoZero"/>
        <c:crossBetween val="between"/>
      </c:valAx>
      <c:valAx>
        <c:axId val="99517651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1733552"/>
        <c:crosses val="max"/>
        <c:crossBetween val="midCat"/>
      </c:valAx>
      <c:valAx>
        <c:axId val="961733552"/>
        <c:scaling>
          <c:orientation val="minMax"/>
          <c:max val="6"/>
          <c:min val="-4"/>
        </c:scaling>
        <c:delete val="1"/>
        <c:axPos val="b"/>
        <c:numFmt formatCode="General" sourceLinked="1"/>
        <c:majorTickMark val="none"/>
        <c:minorTickMark val="none"/>
        <c:tickLblPos val="none"/>
        <c:crossAx val="995176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Cook's distances(Sum 10 PFAS) - Threshold = 0,043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Cook's 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F5-426D-A92E-F5C1FD101D1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F5-426D-A92E-F5C1FD101D1A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F5-426D-A92E-F5C1FD101D1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F5-426D-A92E-F5C1FD101D1A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F5-426D-A92E-F5C1FD101D1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FF5-426D-A92E-F5C1FD101D1A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FF5-426D-A92E-F5C1FD101D1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FF5-426D-A92E-F5C1FD101D1A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FF5-426D-A92E-F5C1FD101D1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FF5-426D-A92E-F5C1FD101D1A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FF5-426D-A92E-F5C1FD101D1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FF5-426D-A92E-F5C1FD101D1A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FF5-426D-A92E-F5C1FD101D1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FF5-426D-A92E-F5C1FD101D1A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FF5-426D-A92E-F5C1FD101D1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FF5-426D-A92E-F5C1FD101D1A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FF5-426D-A92E-F5C1FD101D1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FF5-426D-A92E-F5C1FD101D1A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FF5-426D-A92E-F5C1FD101D1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FF5-426D-A92E-F5C1FD101D1A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FF5-426D-A92E-F5C1FD101D1A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FF5-426D-A92E-F5C1FD101D1A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FF5-426D-A92E-F5C1FD101D1A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FF5-426D-A92E-F5C1FD101D1A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FF5-426D-A92E-F5C1FD101D1A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FF5-426D-A92E-F5C1FD101D1A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FF5-426D-A92E-F5C1FD101D1A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FF5-426D-A92E-F5C1FD101D1A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FF5-426D-A92E-F5C1FD101D1A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FF5-426D-A92E-F5C1FD101D1A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FFF5-426D-A92E-F5C1FD101D1A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FF5-426D-A92E-F5C1FD101D1A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FF5-426D-A92E-F5C1FD101D1A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FF5-426D-A92E-F5C1FD101D1A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FFF5-426D-A92E-F5C1FD101D1A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FF5-426D-A92E-F5C1FD101D1A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FFF5-426D-A92E-F5C1FD101D1A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FF5-426D-A92E-F5C1FD101D1A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FFF5-426D-A92E-F5C1FD101D1A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FF5-426D-A92E-F5C1FD101D1A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FFF5-426D-A92E-F5C1FD101D1A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FF5-426D-A92E-F5C1FD101D1A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FFF5-426D-A92E-F5C1FD101D1A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FF5-426D-A92E-F5C1FD101D1A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FFF5-426D-A92E-F5C1FD101D1A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FF5-426D-A92E-F5C1FD101D1A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FFF5-426D-A92E-F5C1FD101D1A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FF5-426D-A92E-F5C1FD101D1A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FFF5-426D-A92E-F5C1FD101D1A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FF5-426D-A92E-F5C1FD101D1A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FFF5-426D-A92E-F5C1FD101D1A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FF5-426D-A92E-F5C1FD101D1A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FFF5-426D-A92E-F5C1FD101D1A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FF5-426D-A92E-F5C1FD101D1A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FFF5-426D-A92E-F5C1FD101D1A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FF5-426D-A92E-F5C1FD101D1A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FFF5-426D-A92E-F5C1FD101D1A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FF5-426D-A92E-F5C1FD101D1A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FFF5-426D-A92E-F5C1FD101D1A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FF5-426D-A92E-F5C1FD101D1A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FFF5-426D-A92E-F5C1FD101D1A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FF5-426D-A92E-F5C1FD101D1A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FFF5-426D-A92E-F5C1FD101D1A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FF5-426D-A92E-F5C1FD101D1A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FFF5-426D-A92E-F5C1FD101D1A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FF5-426D-A92E-F5C1FD101D1A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FFF5-426D-A92E-F5C1FD101D1A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FF5-426D-A92E-F5C1FD101D1A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FFF5-426D-A92E-F5C1FD101D1A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FF5-426D-A92E-F5C1FD101D1A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FFF5-426D-A92E-F5C1FD101D1A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FF5-426D-A92E-F5C1FD101D1A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FFF5-426D-A92E-F5C1FD101D1A}"/>
              </c:ext>
            </c:extLst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FF5-426D-A92E-F5C1FD101D1A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FFF5-426D-A92E-F5C1FD101D1A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FF5-426D-A92E-F5C1FD101D1A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FFF5-426D-A92E-F5C1FD101D1A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FF5-426D-A92E-F5C1FD101D1A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FFF5-426D-A92E-F5C1FD101D1A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FF5-426D-A92E-F5C1FD101D1A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FFF5-426D-A92E-F5C1FD101D1A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FF5-426D-A92E-F5C1FD101D1A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FFF5-426D-A92E-F5C1FD101D1A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FF5-426D-A92E-F5C1FD101D1A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FFF5-426D-A92E-F5C1FD101D1A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FF5-426D-A92E-F5C1FD101D1A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FFF5-426D-A92E-F5C1FD101D1A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FF5-426D-A92E-F5C1FD101D1A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FFF5-426D-A92E-F5C1FD101D1A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FF5-426D-A92E-F5C1FD101D1A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FFF5-426D-A92E-F5C1FD101D1A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FF5-426D-A92E-F5C1FD101D1A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FFF5-426D-A92E-F5C1FD101D1A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FF5-426D-A92E-F5C1FD101D1A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FFF5-426D-A92E-F5C1FD101D1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5-426D-A92E-F5C1FD101D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5-426D-A92E-F5C1FD101D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5-426D-A92E-F5C1FD101D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5-426D-A92E-F5C1FD101D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5-426D-A92E-F5C1FD101D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5-426D-A92E-F5C1FD101D1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5-426D-A92E-F5C1FD101D1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5-426D-A92E-F5C1FD101D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5-426D-A92E-F5C1FD101D1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5-426D-A92E-F5C1FD101D1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F5-426D-A92E-F5C1FD101D1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F5-426D-A92E-F5C1FD101D1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FF5-426D-A92E-F5C1FD101D1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F5-426D-A92E-F5C1FD101D1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FF5-426D-A92E-F5C1FD101D1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F5-426D-A92E-F5C1FD101D1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FF5-426D-A92E-F5C1FD101D1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FF5-426D-A92E-F5C1FD101D1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F5-426D-A92E-F5C1FD101D1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F5-426D-A92E-F5C1FD101D1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FF5-426D-A92E-F5C1FD101D1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FF5-426D-A92E-F5C1FD101D1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FF5-426D-A92E-F5C1FD101D1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FF5-426D-A92E-F5C1FD101D1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FF5-426D-A92E-F5C1FD101D1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F5-426D-A92E-F5C1FD101D1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F5-426D-A92E-F5C1FD101D1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F5-426D-A92E-F5C1FD101D1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F5-426D-A92E-F5C1FD101D1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F5-426D-A92E-F5C1FD101D1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F5-426D-A92E-F5C1FD101D1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F5-426D-A92E-F5C1FD101D1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F5-426D-A92E-F5C1FD101D1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F5-426D-A92E-F5C1FD101D1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FF5-426D-A92E-F5C1FD101D1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F5-426D-A92E-F5C1FD101D1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F5-426D-A92E-F5C1FD101D1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F5-426D-A92E-F5C1FD101D1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F5-426D-A92E-F5C1FD101D1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F5-426D-A92E-F5C1FD101D1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F5-426D-A92E-F5C1FD101D1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F5-426D-A92E-F5C1FD101D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FF5-426D-A92E-F5C1FD101D1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F5-426D-A92E-F5C1FD101D1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F5-426D-A92E-F5C1FD101D1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F5-426D-A92E-F5C1FD101D1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F5-426D-A92E-F5C1FD101D1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F5-426D-A92E-F5C1FD101D1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FF5-426D-A92E-F5C1FD101D1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F5-426D-A92E-F5C1FD101D1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FF5-426D-A92E-F5C1FD101D1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FF5-426D-A92E-F5C1FD101D1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FF5-426D-A92E-F5C1FD101D1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FF5-426D-A92E-F5C1FD101D1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FF5-426D-A92E-F5C1FD101D1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FF5-426D-A92E-F5C1FD101D1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FF5-426D-A92E-F5C1FD101D1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FF5-426D-A92E-F5C1FD101D1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FF5-426D-A92E-F5C1FD101D1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FF5-426D-A92E-F5C1FD101D1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FF5-426D-A92E-F5C1FD101D1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FF5-426D-A92E-F5C1FD101D1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FF5-426D-A92E-F5C1FD101D1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FF5-426D-A92E-F5C1FD101D1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FF5-426D-A92E-F5C1FD101D1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FF5-426D-A92E-F5C1FD101D1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FF5-426D-A92E-F5C1FD101D1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FF5-426D-A92E-F5C1FD101D1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FF5-426D-A92E-F5C1FD101D1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FF5-426D-A92E-F5C1FD101D1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FFF5-426D-A92E-F5C1FD101D1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FFF5-426D-A92E-F5C1FD101D1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FFF5-426D-A92E-F5C1FD101D1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FF5-426D-A92E-F5C1FD101D1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FFF5-426D-A92E-F5C1FD101D1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FF5-426D-A92E-F5C1FD101D1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FFF5-426D-A92E-F5C1FD101D1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FF5-426D-A92E-F5C1FD101D1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FF5-426D-A92E-F5C1FD101D1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FFF5-426D-A92E-F5C1FD101D1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FFF5-426D-A92E-F5C1FD101D1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FFF5-426D-A92E-F5C1FD101D1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FFF5-426D-A92E-F5C1FD101D1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FFF5-426D-A92E-F5C1FD101D1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FFF5-426D-A92E-F5C1FD101D1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FFF5-426D-A92E-F5C1FD101D1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FFF5-426D-A92E-F5C1FD101D1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FFF5-426D-A92E-F5C1FD101D1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FFF5-426D-A92E-F5C1FD101D1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FFF5-426D-A92E-F5C1FD101D1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FFF5-426D-A92E-F5C1FD101D1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FFF5-426D-A92E-F5C1FD101D1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FFF5-426D-A92E-F5C1FD101D1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FFF5-426D-A92E-F5C1FD101D1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FFF5-426D-A92E-F5C1FD101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p&gt;0.05'!$K$261:$K$355</c:f>
              <c:numCache>
                <c:formatCode>0.000</c:formatCode>
                <c:ptCount val="95"/>
                <c:pt idx="0">
                  <c:v>2.1631373329722816E-3</c:v>
                </c:pt>
                <c:pt idx="1">
                  <c:v>7.1974120432714778E-3</c:v>
                </c:pt>
                <c:pt idx="2">
                  <c:v>2.057337081771116E-5</c:v>
                </c:pt>
                <c:pt idx="3">
                  <c:v>6.3921652178601431E-3</c:v>
                </c:pt>
                <c:pt idx="4">
                  <c:v>7.6857455626308296E-4</c:v>
                </c:pt>
                <c:pt idx="5">
                  <c:v>1.3283648455845881E-3</c:v>
                </c:pt>
                <c:pt idx="6">
                  <c:v>8.4717435407475287E-3</c:v>
                </c:pt>
                <c:pt idx="7">
                  <c:v>7.6753067547922649E-3</c:v>
                </c:pt>
                <c:pt idx="8">
                  <c:v>8.74384534957625E-3</c:v>
                </c:pt>
                <c:pt idx="9">
                  <c:v>1.6143498683392342E-2</c:v>
                </c:pt>
                <c:pt idx="10">
                  <c:v>3.3250972512543289E-2</c:v>
                </c:pt>
                <c:pt idx="11">
                  <c:v>1.0132654678835916E-2</c:v>
                </c:pt>
                <c:pt idx="12">
                  <c:v>3.1730078336790702E-4</c:v>
                </c:pt>
                <c:pt idx="13">
                  <c:v>1.2563924249834001E-3</c:v>
                </c:pt>
                <c:pt idx="14">
                  <c:v>9.0004978144049997E-3</c:v>
                </c:pt>
                <c:pt idx="15">
                  <c:v>9.847163018262944E-3</c:v>
                </c:pt>
                <c:pt idx="16">
                  <c:v>8.1463786247120296E-3</c:v>
                </c:pt>
                <c:pt idx="17">
                  <c:v>6.7677165466557875E-4</c:v>
                </c:pt>
                <c:pt idx="18">
                  <c:v>3.0337579048049755E-3</c:v>
                </c:pt>
                <c:pt idx="19">
                  <c:v>5.5890891660150942E-4</c:v>
                </c:pt>
                <c:pt idx="20">
                  <c:v>5.8721263716173094E-5</c:v>
                </c:pt>
                <c:pt idx="21">
                  <c:v>7.0505225734631789E-3</c:v>
                </c:pt>
                <c:pt idx="22">
                  <c:v>6.2117839728987708E-5</c:v>
                </c:pt>
                <c:pt idx="23">
                  <c:v>5.8369531584303814E-3</c:v>
                </c:pt>
                <c:pt idx="24">
                  <c:v>2.3576713628338966E-3</c:v>
                </c:pt>
                <c:pt idx="25">
                  <c:v>5.8188086134191516E-6</c:v>
                </c:pt>
                <c:pt idx="26">
                  <c:v>8.7792681767032907E-3</c:v>
                </c:pt>
                <c:pt idx="27">
                  <c:v>5.9964820448328354E-3</c:v>
                </c:pt>
                <c:pt idx="28">
                  <c:v>9.0982605777896897E-5</c:v>
                </c:pt>
                <c:pt idx="29">
                  <c:v>1.6467071749030785E-2</c:v>
                </c:pt>
                <c:pt idx="30">
                  <c:v>5.8837300584020542E-3</c:v>
                </c:pt>
                <c:pt idx="31">
                  <c:v>3.284439865713102E-3</c:v>
                </c:pt>
                <c:pt idx="32">
                  <c:v>1.5523272068705644E-4</c:v>
                </c:pt>
                <c:pt idx="33">
                  <c:v>6.093374287797354E-3</c:v>
                </c:pt>
                <c:pt idx="34">
                  <c:v>2.5049061990644906E-4</c:v>
                </c:pt>
                <c:pt idx="35">
                  <c:v>2.704296304157658E-4</c:v>
                </c:pt>
                <c:pt idx="36">
                  <c:v>2.991489903467261E-3</c:v>
                </c:pt>
                <c:pt idx="37">
                  <c:v>3.9486149602678571E-4</c:v>
                </c:pt>
                <c:pt idx="38">
                  <c:v>4.3078822818257371E-3</c:v>
                </c:pt>
                <c:pt idx="39">
                  <c:v>2.8083402512686258E-2</c:v>
                </c:pt>
                <c:pt idx="40">
                  <c:v>1.1609605547339454E-2</c:v>
                </c:pt>
                <c:pt idx="41">
                  <c:v>1.1005735734149391E-2</c:v>
                </c:pt>
                <c:pt idx="42">
                  <c:v>6.0469432068503094E-3</c:v>
                </c:pt>
                <c:pt idx="43">
                  <c:v>6.5955409814816679E-2</c:v>
                </c:pt>
                <c:pt idx="44">
                  <c:v>2.6532609250937794E-2</c:v>
                </c:pt>
                <c:pt idx="45">
                  <c:v>1.3335792369533913E-3</c:v>
                </c:pt>
                <c:pt idx="46">
                  <c:v>2.8521631706411852E-3</c:v>
                </c:pt>
                <c:pt idx="47">
                  <c:v>9.079949316275069E-5</c:v>
                </c:pt>
                <c:pt idx="48">
                  <c:v>2.8039069486896686E-3</c:v>
                </c:pt>
                <c:pt idx="49">
                  <c:v>5.905937734364256E-3</c:v>
                </c:pt>
                <c:pt idx="50">
                  <c:v>3.4672143306181753E-3</c:v>
                </c:pt>
                <c:pt idx="51">
                  <c:v>3.7623887579500359E-2</c:v>
                </c:pt>
                <c:pt idx="52">
                  <c:v>3.9425870296534236E-2</c:v>
                </c:pt>
                <c:pt idx="53">
                  <c:v>4.3668796537619696E-3</c:v>
                </c:pt>
                <c:pt idx="54">
                  <c:v>3.7168927230702683E-4</c:v>
                </c:pt>
                <c:pt idx="55">
                  <c:v>4.0783307792110618E-3</c:v>
                </c:pt>
                <c:pt idx="56">
                  <c:v>1.9452793319947293E-3</c:v>
                </c:pt>
                <c:pt idx="57">
                  <c:v>6.6242488598472942E-3</c:v>
                </c:pt>
                <c:pt idx="58">
                  <c:v>8.7871910635362298E-3</c:v>
                </c:pt>
                <c:pt idx="59">
                  <c:v>4.1157329971690483E-3</c:v>
                </c:pt>
                <c:pt idx="60">
                  <c:v>2.8945647052861965E-4</c:v>
                </c:pt>
                <c:pt idx="61">
                  <c:v>4.5772457586902553E-3</c:v>
                </c:pt>
                <c:pt idx="62">
                  <c:v>3.0509349022933585E-4</c:v>
                </c:pt>
                <c:pt idx="63">
                  <c:v>2.6606131777405393E-3</c:v>
                </c:pt>
                <c:pt idx="64">
                  <c:v>1.5584355917365667E-4</c:v>
                </c:pt>
                <c:pt idx="65">
                  <c:v>1.3468554535881075E-3</c:v>
                </c:pt>
                <c:pt idx="66">
                  <c:v>1.7628223288604784E-3</c:v>
                </c:pt>
                <c:pt idx="67">
                  <c:v>4.0959377041998001E-2</c:v>
                </c:pt>
                <c:pt idx="68">
                  <c:v>0.11336586916544551</c:v>
                </c:pt>
                <c:pt idx="69">
                  <c:v>1.3634689585682112E-4</c:v>
                </c:pt>
                <c:pt idx="70">
                  <c:v>5.7502157418121737E-2</c:v>
                </c:pt>
                <c:pt idx="71">
                  <c:v>4.9017715038144885E-3</c:v>
                </c:pt>
                <c:pt idx="72">
                  <c:v>6.9368350758321181E-3</c:v>
                </c:pt>
                <c:pt idx="73">
                  <c:v>7.6031562234666963E-2</c:v>
                </c:pt>
                <c:pt idx="74">
                  <c:v>2.5908844010591459E-3</c:v>
                </c:pt>
                <c:pt idx="75">
                  <c:v>2.5119965343547352E-3</c:v>
                </c:pt>
                <c:pt idx="76">
                  <c:v>3.7030201997347516E-4</c:v>
                </c:pt>
                <c:pt idx="77">
                  <c:v>1.8552886184463463E-3</c:v>
                </c:pt>
                <c:pt idx="78">
                  <c:v>2.8584577025694325E-4</c:v>
                </c:pt>
                <c:pt idx="79">
                  <c:v>5.9051200527551057E-3</c:v>
                </c:pt>
                <c:pt idx="80">
                  <c:v>4.5329019141716201E-3</c:v>
                </c:pt>
                <c:pt idx="81">
                  <c:v>9.1743464440740917E-5</c:v>
                </c:pt>
                <c:pt idx="82">
                  <c:v>7.3909052287708769E-3</c:v>
                </c:pt>
                <c:pt idx="83">
                  <c:v>2.0018520224820958E-4</c:v>
                </c:pt>
                <c:pt idx="84">
                  <c:v>1.4173090652438666E-4</c:v>
                </c:pt>
                <c:pt idx="85">
                  <c:v>4.2177387072916232E-3</c:v>
                </c:pt>
                <c:pt idx="86">
                  <c:v>3.2436188911059457E-3</c:v>
                </c:pt>
                <c:pt idx="87">
                  <c:v>5.857674802527686E-3</c:v>
                </c:pt>
                <c:pt idx="88">
                  <c:v>4.9200184658030202E-3</c:v>
                </c:pt>
                <c:pt idx="89">
                  <c:v>3.3696257872936733E-4</c:v>
                </c:pt>
                <c:pt idx="90">
                  <c:v>3.5962702936730658E-3</c:v>
                </c:pt>
                <c:pt idx="91">
                  <c:v>7.657992522865364E-8</c:v>
                </c:pt>
                <c:pt idx="92">
                  <c:v>6.4768394751125641E-2</c:v>
                </c:pt>
                <c:pt idx="93">
                  <c:v>1.0817538306964968E-3</c:v>
                </c:pt>
                <c:pt idx="94">
                  <c:v>2.4848660677105963E-3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26D-A92E-F5C1FD1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57159952"/>
        <c:axId val="957162112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4.3010752688172046E-2</c:v>
              </c:pt>
              <c:pt idx="1">
                <c:v>4.3010752688172046E-2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FFF5-426D-A92E-F5C1FD1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29232"/>
        <c:axId val="961728872"/>
      </c:scatterChart>
      <c:catAx>
        <c:axId val="9571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7162112"/>
        <c:crosses val="autoZero"/>
        <c:auto val="1"/>
        <c:lblAlgn val="ctr"/>
        <c:lblOffset val="100"/>
        <c:noMultiLvlLbl val="0"/>
      </c:catAx>
      <c:valAx>
        <c:axId val="957162112"/>
        <c:scaling>
          <c:orientation val="minMax"/>
          <c:max val="0.1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Cook's distance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7159952"/>
        <c:crosses val="autoZero"/>
        <c:crossBetween val="between"/>
      </c:valAx>
      <c:valAx>
        <c:axId val="96172887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1729232"/>
        <c:crosses val="max"/>
        <c:crossBetween val="midCat"/>
      </c:valAx>
      <c:valAx>
        <c:axId val="961729232"/>
        <c:scaling>
          <c:orientation val="minMax"/>
          <c:max val="0.12000000000000002"/>
          <c:min val="0"/>
        </c:scaling>
        <c:delete val="1"/>
        <c:axPos val="b"/>
        <c:numFmt formatCode="General" sourceLinked="1"/>
        <c:majorTickMark val="none"/>
        <c:minorTickMark val="none"/>
        <c:tickLblPos val="none"/>
        <c:crossAx val="9617288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DFFits(Std)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F6-4170-83C2-A307C309DBF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0F6-4170-83C2-A307C309DBF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F6-4170-83C2-A307C309DBF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0F6-4170-83C2-A307C309DBF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F6-4170-83C2-A307C309DBF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0F6-4170-83C2-A307C309DBF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F6-4170-83C2-A307C309DBF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0F6-4170-83C2-A307C309DBF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0F6-4170-83C2-A307C309DBF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0F6-4170-83C2-A307C309DBF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F6-4170-83C2-A307C309DBF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0F6-4170-83C2-A307C309DBF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0F6-4170-83C2-A307C309DBF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0F6-4170-83C2-A307C309DBF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F6-4170-83C2-A307C309DBF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0F6-4170-83C2-A307C309DBF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0F6-4170-83C2-A307C309DBF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0F6-4170-83C2-A307C309DBF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0F6-4170-83C2-A307C309DBF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0F6-4170-83C2-A307C309DBF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0F6-4170-83C2-A307C309DBF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0F6-4170-83C2-A307C309DBF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0F6-4170-83C2-A307C309DBF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0F6-4170-83C2-A307C309DBF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0F6-4170-83C2-A307C309DBF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0F6-4170-83C2-A307C309DBF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0F6-4170-83C2-A307C309DBF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0F6-4170-83C2-A307C309DBF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70F6-4170-83C2-A307C309DBF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0F6-4170-83C2-A307C309DBF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70F6-4170-83C2-A307C309DBF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0F6-4170-83C2-A307C309DBF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70F6-4170-83C2-A307C309DBF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0F6-4170-83C2-A307C309DBF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70F6-4170-83C2-A307C309DBF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0F6-4170-83C2-A307C309DBF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70F6-4170-83C2-A307C309DBF0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0F6-4170-83C2-A307C309DBF0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70F6-4170-83C2-A307C309DBF0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0F6-4170-83C2-A307C309DBF0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70F6-4170-83C2-A307C309DBF0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0F6-4170-83C2-A307C309DBF0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70F6-4170-83C2-A307C309DBF0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0F6-4170-83C2-A307C309DBF0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70F6-4170-83C2-A307C309DBF0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0F6-4170-83C2-A307C309DBF0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70F6-4170-83C2-A307C309DBF0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0F6-4170-83C2-A307C309DBF0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70F6-4170-83C2-A307C309DBF0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0F6-4170-83C2-A307C309DBF0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70F6-4170-83C2-A307C309DBF0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0F6-4170-83C2-A307C309DBF0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70F6-4170-83C2-A307C309DBF0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0F6-4170-83C2-A307C309DBF0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70F6-4170-83C2-A307C309DBF0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0F6-4170-83C2-A307C309DBF0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70F6-4170-83C2-A307C309DBF0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0F6-4170-83C2-A307C309DBF0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70F6-4170-83C2-A307C309DBF0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0F6-4170-83C2-A307C309DBF0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70F6-4170-83C2-A307C309DBF0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0F6-4170-83C2-A307C309DBF0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70F6-4170-83C2-A307C309DBF0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0F6-4170-83C2-A307C309DBF0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70F6-4170-83C2-A307C309DBF0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0F6-4170-83C2-A307C309DBF0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70F6-4170-83C2-A307C309DBF0}"/>
              </c:ext>
            </c:extLst>
          </c:dPt>
          <c:dPt>
            <c:idx val="6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0F6-4170-83C2-A307C309DBF0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70F6-4170-83C2-A307C309DBF0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0F6-4170-83C2-A307C309DBF0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70F6-4170-83C2-A307C309DBF0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70F6-4170-83C2-A307C309DBF0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70F6-4170-83C2-A307C309DBF0}"/>
              </c:ext>
            </c:extLst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70F6-4170-83C2-A307C309DBF0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70F6-4170-83C2-A307C309DBF0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70F6-4170-83C2-A307C309DBF0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70F6-4170-83C2-A307C309DBF0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70F6-4170-83C2-A307C309DBF0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70F6-4170-83C2-A307C309DBF0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70F6-4170-83C2-A307C309DBF0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70F6-4170-83C2-A307C309DBF0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70F6-4170-83C2-A307C309DBF0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70F6-4170-83C2-A307C309DBF0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70F6-4170-83C2-A307C309DBF0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70F6-4170-83C2-A307C309DBF0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70F6-4170-83C2-A307C309DBF0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70F6-4170-83C2-A307C309DBF0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70F6-4170-83C2-A307C309DBF0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70F6-4170-83C2-A307C309DBF0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70F6-4170-83C2-A307C309DBF0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70F6-4170-83C2-A307C309DBF0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70F6-4170-83C2-A307C309DBF0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70F6-4170-83C2-A307C309DBF0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70F6-4170-83C2-A307C309DBF0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70F6-4170-83C2-A307C309DB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6-4170-83C2-A307C309DB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F6-4170-83C2-A307C309DB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F6-4170-83C2-A307C309DB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F6-4170-83C2-A307C309DB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F6-4170-83C2-A307C309DB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F6-4170-83C2-A307C309DB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F6-4170-83C2-A307C309DB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F6-4170-83C2-A307C309DB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F6-4170-83C2-A307C309DB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F6-4170-83C2-A307C309DB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F6-4170-83C2-A307C309DB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F6-4170-83C2-A307C309DB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F6-4170-83C2-A307C309DB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F6-4170-83C2-A307C309DBF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F6-4170-83C2-A307C309DBF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F6-4170-83C2-A307C309DBF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F6-4170-83C2-A307C309DBF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F6-4170-83C2-A307C309DBF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F6-4170-83C2-A307C309DB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F6-4170-83C2-A307C309DBF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F6-4170-83C2-A307C309DBF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F6-4170-83C2-A307C309DBF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F6-4170-83C2-A307C309DBF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F6-4170-83C2-A307C309DB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F6-4170-83C2-A307C309DBF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F6-4170-83C2-A307C309DBF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F6-4170-83C2-A307C309DB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F6-4170-83C2-A307C309DB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F6-4170-83C2-A307C309DB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F6-4170-83C2-A307C309DB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F6-4170-83C2-A307C309DB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F6-4170-83C2-A307C309DBF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F6-4170-83C2-A307C309DB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F6-4170-83C2-A307C309DBF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F6-4170-83C2-A307C309DBF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F6-4170-83C2-A307C309DBF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F6-4170-83C2-A307C309DBF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F6-4170-83C2-A307C309DBF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F6-4170-83C2-A307C309DBF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Obs40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F6-4170-83C2-A307C309DBF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F6-4170-83C2-A307C309DBF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0F6-4170-83C2-A307C309DBF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F6-4170-83C2-A307C309DBF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F6-4170-83C2-A307C309DBF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Obs45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F6-4170-83C2-A307C309DBF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F6-4170-83C2-A307C309DBF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F6-4170-83C2-A307C309DBF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F6-4170-83C2-A307C309DBF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F6-4170-83C2-A307C309DBF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F6-4170-83C2-A307C309DBF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F6-4170-83C2-A307C309DBF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Obs52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F6-4170-83C2-A307C309DBF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Obs53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F6-4170-83C2-A307C309DBF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F6-4170-83C2-A307C309DBF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F6-4170-83C2-A307C309DBF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F6-4170-83C2-A307C309DBF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F6-4170-83C2-A307C309DBF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F6-4170-83C2-A307C309DBF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F6-4170-83C2-A307C309DBF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F6-4170-83C2-A307C309DBF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0F6-4170-83C2-A307C309DBF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0F6-4170-83C2-A307C309DBF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F6-4170-83C2-A307C309DBF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F6-4170-83C2-A307C309DBF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F6-4170-83C2-A307C309DBF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F6-4170-83C2-A307C309DBF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F6-4170-83C2-A307C309DBF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Obs68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F6-4170-83C2-A307C309DBF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F6-4170-83C2-A307C309DBF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F6-4170-83C2-A307C309DBF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F6-4170-83C2-A307C309DBF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F6-4170-83C2-A307C309DBF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F6-4170-83C2-A307C309DBF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F6-4170-83C2-A307C309DBF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F6-4170-83C2-A307C309DBF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F6-4170-83C2-A307C309DBF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F6-4170-83C2-A307C309DBF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F6-4170-83C2-A307C309DBF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F6-4170-83C2-A307C309DBF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F6-4170-83C2-A307C309DBF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F6-4170-83C2-A307C309DBF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0F6-4170-83C2-A307C309DBF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0F6-4170-83C2-A307C309DBF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0F6-4170-83C2-A307C309DBF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0F6-4170-83C2-A307C309DBF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0F6-4170-83C2-A307C309DBF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0F6-4170-83C2-A307C309DBF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0F6-4170-83C2-A307C309DBF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0F6-4170-83C2-A307C309DBF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0F6-4170-83C2-A307C309DBF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0F6-4170-83C2-A307C309DBF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0F6-4170-83C2-A307C309DBF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0F6-4170-83C2-A307C309DBF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0F6-4170-83C2-A307C309DBF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0F6-4170-83C2-A307C309DB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p&gt;0.05'!$N$261:$N$355</c:f>
              <c:numCache>
                <c:formatCode>0.000</c:formatCode>
                <c:ptCount val="95"/>
                <c:pt idx="0">
                  <c:v>-6.552714749549321E-2</c:v>
                </c:pt>
                <c:pt idx="1">
                  <c:v>-0.11971869899739712</c:v>
                </c:pt>
                <c:pt idx="2">
                  <c:v>-6.3800793687482588E-3</c:v>
                </c:pt>
                <c:pt idx="3">
                  <c:v>-0.11280960528369657</c:v>
                </c:pt>
                <c:pt idx="4">
                  <c:v>3.902271246254671E-2</c:v>
                </c:pt>
                <c:pt idx="5">
                  <c:v>-5.1302005526986834E-2</c:v>
                </c:pt>
                <c:pt idx="6">
                  <c:v>-0.13011171896736073</c:v>
                </c:pt>
                <c:pt idx="7">
                  <c:v>-0.12365262534965359</c:v>
                </c:pt>
                <c:pt idx="8">
                  <c:v>-0.13217198800772925</c:v>
                </c:pt>
                <c:pt idx="9">
                  <c:v>0.18082166923790247</c:v>
                </c:pt>
                <c:pt idx="10">
                  <c:v>0.26327635562329849</c:v>
                </c:pt>
                <c:pt idx="11">
                  <c:v>-0.14222031263304744</c:v>
                </c:pt>
                <c:pt idx="12">
                  <c:v>-2.5059585519394124E-2</c:v>
                </c:pt>
                <c:pt idx="13">
                  <c:v>4.9891742145862325E-2</c:v>
                </c:pt>
                <c:pt idx="14">
                  <c:v>-0.13408613006303682</c:v>
                </c:pt>
                <c:pt idx="15">
                  <c:v>-0.14021409101798243</c:v>
                </c:pt>
                <c:pt idx="16">
                  <c:v>-0.12760439207598462</c:v>
                </c:pt>
                <c:pt idx="17">
                  <c:v>-3.6605450179379433E-2</c:v>
                </c:pt>
                <c:pt idx="18">
                  <c:v>-7.7613095571019294E-2</c:v>
                </c:pt>
                <c:pt idx="19">
                  <c:v>-3.3265200245607966E-2</c:v>
                </c:pt>
                <c:pt idx="20">
                  <c:v>1.0779011969231797E-2</c:v>
                </c:pt>
                <c:pt idx="21">
                  <c:v>-0.11877440409772221</c:v>
                </c:pt>
                <c:pt idx="22">
                  <c:v>-1.1086422789471152E-2</c:v>
                </c:pt>
                <c:pt idx="23">
                  <c:v>-0.10784861300465542</c:v>
                </c:pt>
                <c:pt idx="24">
                  <c:v>-6.8413382789792296E-2</c:v>
                </c:pt>
                <c:pt idx="25">
                  <c:v>-3.3930247497225975E-3</c:v>
                </c:pt>
                <c:pt idx="26">
                  <c:v>-0.13280458375713752</c:v>
                </c:pt>
                <c:pt idx="27">
                  <c:v>0.10943459918231463</c:v>
                </c:pt>
                <c:pt idx="28">
                  <c:v>-1.3417358329966324E-2</c:v>
                </c:pt>
                <c:pt idx="29">
                  <c:v>0.18270809816263675</c:v>
                </c:pt>
                <c:pt idx="30">
                  <c:v>-0.1085355491242303</c:v>
                </c:pt>
                <c:pt idx="31">
                  <c:v>8.0869564663879429E-2</c:v>
                </c:pt>
                <c:pt idx="32">
                  <c:v>-1.7527732898292177E-2</c:v>
                </c:pt>
                <c:pt idx="33">
                  <c:v>-0.11014981007359263</c:v>
                </c:pt>
                <c:pt idx="34">
                  <c:v>-2.2265077139923293E-2</c:v>
                </c:pt>
                <c:pt idx="35">
                  <c:v>-2.3137277359184822E-2</c:v>
                </c:pt>
                <c:pt idx="36">
                  <c:v>-7.7149239834132702E-2</c:v>
                </c:pt>
                <c:pt idx="37">
                  <c:v>-2.7956109692398527E-2</c:v>
                </c:pt>
                <c:pt idx="38">
                  <c:v>-9.2436868642100767E-2</c:v>
                </c:pt>
                <c:pt idx="39">
                  <c:v>0.24100022543443003</c:v>
                </c:pt>
                <c:pt idx="40">
                  <c:v>0.15319481566775553</c:v>
                </c:pt>
                <c:pt idx="41">
                  <c:v>-0.14794294055328774</c:v>
                </c:pt>
                <c:pt idx="42">
                  <c:v>-0.10981376978147778</c:v>
                </c:pt>
                <c:pt idx="43">
                  <c:v>-0.36505381038179219</c:v>
                </c:pt>
                <c:pt idx="44">
                  <c:v>-0.23130215098815154</c:v>
                </c:pt>
                <c:pt idx="45">
                  <c:v>-5.142092454219982E-2</c:v>
                </c:pt>
                <c:pt idx="46">
                  <c:v>-7.533684693192258E-2</c:v>
                </c:pt>
                <c:pt idx="47">
                  <c:v>-1.3404447622950523E-2</c:v>
                </c:pt>
                <c:pt idx="48">
                  <c:v>-7.4676226542047308E-2</c:v>
                </c:pt>
                <c:pt idx="49">
                  <c:v>-0.10864785198395879</c:v>
                </c:pt>
                <c:pt idx="50">
                  <c:v>8.3092119446369905E-2</c:v>
                </c:pt>
                <c:pt idx="51">
                  <c:v>0.28381919352831769</c:v>
                </c:pt>
                <c:pt idx="52">
                  <c:v>0.29087197865587744</c:v>
                </c:pt>
                <c:pt idx="53">
                  <c:v>-9.3300598372224389E-2</c:v>
                </c:pt>
                <c:pt idx="54">
                  <c:v>-2.7126436769638086E-2</c:v>
                </c:pt>
                <c:pt idx="55">
                  <c:v>-9.0154916648983077E-2</c:v>
                </c:pt>
                <c:pt idx="56">
                  <c:v>-6.2117811417452942E-2</c:v>
                </c:pt>
                <c:pt idx="57">
                  <c:v>-0.11495576436975885</c:v>
                </c:pt>
                <c:pt idx="58">
                  <c:v>-0.13241420212247446</c:v>
                </c:pt>
                <c:pt idx="59">
                  <c:v>-9.0607836391821184E-2</c:v>
                </c:pt>
                <c:pt idx="60">
                  <c:v>2.3934133962242983E-2</c:v>
                </c:pt>
                <c:pt idx="61">
                  <c:v>9.5521807441661596E-2</c:v>
                </c:pt>
                <c:pt idx="62">
                  <c:v>2.4573607148769234E-2</c:v>
                </c:pt>
                <c:pt idx="63">
                  <c:v>7.2691909566678731E-2</c:v>
                </c:pt>
                <c:pt idx="64">
                  <c:v>1.7561155531499263E-2</c:v>
                </c:pt>
                <c:pt idx="65">
                  <c:v>5.1669533026095518E-2</c:v>
                </c:pt>
                <c:pt idx="66">
                  <c:v>5.9132180768547225E-2</c:v>
                </c:pt>
                <c:pt idx="67">
                  <c:v>0.29090126279515638</c:v>
                </c:pt>
                <c:pt idx="68">
                  <c:v>0.50931249479788554</c:v>
                </c:pt>
                <c:pt idx="69">
                  <c:v>-1.6425897540278945E-2</c:v>
                </c:pt>
                <c:pt idx="70">
                  <c:v>0.33816642219453785</c:v>
                </c:pt>
                <c:pt idx="71">
                  <c:v>-9.8780402127250144E-2</c:v>
                </c:pt>
                <c:pt idx="72">
                  <c:v>-0.11721844793019266</c:v>
                </c:pt>
                <c:pt idx="73">
                  <c:v>-0.39026591943222216</c:v>
                </c:pt>
                <c:pt idx="74">
                  <c:v>-7.1783325275632887E-2</c:v>
                </c:pt>
                <c:pt idx="75">
                  <c:v>7.0639882323704023E-2</c:v>
                </c:pt>
                <c:pt idx="76">
                  <c:v>2.7074738065585423E-2</c:v>
                </c:pt>
                <c:pt idx="77">
                  <c:v>6.065470041638709E-2</c:v>
                </c:pt>
                <c:pt idx="78">
                  <c:v>-2.3784188241956803E-2</c:v>
                </c:pt>
                <c:pt idx="79">
                  <c:v>0.10850409187046808</c:v>
                </c:pt>
                <c:pt idx="80">
                  <c:v>-9.4963743756845589E-2</c:v>
                </c:pt>
                <c:pt idx="81">
                  <c:v>-1.3473923154721941E-2</c:v>
                </c:pt>
                <c:pt idx="82">
                  <c:v>0.12150068542210457</c:v>
                </c:pt>
                <c:pt idx="83">
                  <c:v>1.990347495176549E-2</c:v>
                </c:pt>
                <c:pt idx="84">
                  <c:v>-1.674689048745448E-2</c:v>
                </c:pt>
                <c:pt idx="85">
                  <c:v>9.1487949367889981E-2</c:v>
                </c:pt>
                <c:pt idx="86">
                  <c:v>-8.0291304108120146E-2</c:v>
                </c:pt>
                <c:pt idx="87">
                  <c:v>-0.10796508281561272</c:v>
                </c:pt>
                <c:pt idx="88">
                  <c:v>9.9135529008419487E-2</c:v>
                </c:pt>
                <c:pt idx="89">
                  <c:v>2.5828882971037137E-2</c:v>
                </c:pt>
                <c:pt idx="90">
                  <c:v>8.4556324653925263E-2</c:v>
                </c:pt>
                <c:pt idx="91">
                  <c:v>-3.892466863064355E-4</c:v>
                </c:pt>
                <c:pt idx="92">
                  <c:v>0.38099600593764527</c:v>
                </c:pt>
                <c:pt idx="93">
                  <c:v>-4.6302123822551867E-2</c:v>
                </c:pt>
                <c:pt idx="94">
                  <c:v>7.0286256160982774E-2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170-83C2-A307C30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391231288"/>
        <c:axId val="391228048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70F6-4170-83C2-A307C309DBF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70F6-4170-83C2-A307C30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00272"/>
        <c:axId val="995206392"/>
      </c:scatterChart>
      <c:catAx>
        <c:axId val="39123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91228048"/>
        <c:crosses val="autoZero"/>
        <c:auto val="1"/>
        <c:lblAlgn val="ctr"/>
        <c:lblOffset val="100"/>
        <c:noMultiLvlLbl val="0"/>
      </c:catAx>
      <c:valAx>
        <c:axId val="391228048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91231288"/>
        <c:crosses val="autoZero"/>
        <c:crossBetween val="between"/>
      </c:valAx>
      <c:valAx>
        <c:axId val="99520639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5200272"/>
        <c:crosses val="max"/>
        <c:crossBetween val="midCat"/>
      </c:valAx>
      <c:valAx>
        <c:axId val="995200272"/>
        <c:scaling>
          <c:orientation val="minMax"/>
          <c:max val="0.60000000000000009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995206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DFBetas(Std)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DFBetaStd(TOC%)</c:v>
          </c:tx>
          <c:spPr>
            <a:solidFill>
              <a:srgbClr val="007800"/>
            </a:solidFill>
            <a:ln>
              <a:solidFill>
                <a:srgbClr val="007800"/>
              </a:solidFill>
              <a:prstDash val="solid"/>
            </a:ln>
          </c:spPr>
          <c:invertIfNegative val="0"/>
          <c:dPt>
            <c:idx val="43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51F2-4BAC-984E-759BE0086D24}"/>
              </c:ext>
            </c:extLst>
          </c:dPt>
          <c:dPt>
            <c:idx val="68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51F2-4BAC-984E-759BE0086D24}"/>
              </c:ext>
            </c:extLst>
          </c:dPt>
          <c:dPt>
            <c:idx val="70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51F2-4BAC-984E-759BE0086D24}"/>
              </c:ext>
            </c:extLst>
          </c:dPt>
          <c:dPt>
            <c:idx val="73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51F2-4BAC-984E-759BE0086D24}"/>
              </c:ext>
            </c:extLst>
          </c:dPt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p&gt;0.05'!$R$261:$R$355</c:f>
              <c:numCache>
                <c:formatCode>0.000</c:formatCode>
                <c:ptCount val="95"/>
                <c:pt idx="0">
                  <c:v>3.2696298583909038E-2</c:v>
                </c:pt>
                <c:pt idx="1">
                  <c:v>8.8821737017546448E-2</c:v>
                </c:pt>
                <c:pt idx="2">
                  <c:v>3.726569447980597E-3</c:v>
                </c:pt>
                <c:pt idx="3">
                  <c:v>8.0819483354981014E-2</c:v>
                </c:pt>
                <c:pt idx="4">
                  <c:v>-1.1686135453562011E-2</c:v>
                </c:pt>
                <c:pt idx="5">
                  <c:v>3.505192815331603E-2</c:v>
                </c:pt>
                <c:pt idx="6">
                  <c:v>8.4012697935938699E-2</c:v>
                </c:pt>
                <c:pt idx="7">
                  <c:v>9.2032530063156703E-2</c:v>
                </c:pt>
                <c:pt idx="8">
                  <c:v>8.8211124785722905E-2</c:v>
                </c:pt>
                <c:pt idx="9">
                  <c:v>-9.7007842765569077E-2</c:v>
                </c:pt>
                <c:pt idx="10">
                  <c:v>-0.12906177601718866</c:v>
                </c:pt>
                <c:pt idx="11">
                  <c:v>0.1065667336667146</c:v>
                </c:pt>
                <c:pt idx="12">
                  <c:v>1.747112380370601E-2</c:v>
                </c:pt>
                <c:pt idx="13">
                  <c:v>-3.3622761202535247E-2</c:v>
                </c:pt>
                <c:pt idx="14">
                  <c:v>9.194997987785096E-2</c:v>
                </c:pt>
                <c:pt idx="15">
                  <c:v>0.1031184107234607</c:v>
                </c:pt>
                <c:pt idx="16">
                  <c:v>7.8603984536038798E-2</c:v>
                </c:pt>
                <c:pt idx="17">
                  <c:v>2.4987478815037809E-2</c:v>
                </c:pt>
                <c:pt idx="18">
                  <c:v>4.9884606654447584E-2</c:v>
                </c:pt>
                <c:pt idx="19">
                  <c:v>2.0395539282645234E-2</c:v>
                </c:pt>
                <c:pt idx="20">
                  <c:v>-7.3025403175985791E-3</c:v>
                </c:pt>
                <c:pt idx="21">
                  <c:v>5.4719362753806997E-2</c:v>
                </c:pt>
                <c:pt idx="22">
                  <c:v>7.1432136495117446E-3</c:v>
                </c:pt>
                <c:pt idx="23">
                  <c:v>6.7479520798766096E-2</c:v>
                </c:pt>
                <c:pt idx="24">
                  <c:v>3.6893231644215527E-2</c:v>
                </c:pt>
                <c:pt idx="25">
                  <c:v>4.6378840449693641E-5</c:v>
                </c:pt>
                <c:pt idx="26">
                  <c:v>-5.0470512840373467E-2</c:v>
                </c:pt>
                <c:pt idx="27">
                  <c:v>-5.2094811002499769E-2</c:v>
                </c:pt>
                <c:pt idx="28">
                  <c:v>9.3363201497843485E-3</c:v>
                </c:pt>
                <c:pt idx="29">
                  <c:v>-9.5837748182345112E-2</c:v>
                </c:pt>
                <c:pt idx="30">
                  <c:v>-9.4509460520393485E-3</c:v>
                </c:pt>
                <c:pt idx="31">
                  <c:v>-1.6295285224297219E-2</c:v>
                </c:pt>
                <c:pt idx="32">
                  <c:v>-2.567110150345091E-3</c:v>
                </c:pt>
                <c:pt idx="33">
                  <c:v>-7.6145016893906139E-2</c:v>
                </c:pt>
                <c:pt idx="34">
                  <c:v>1.4774470996523993E-2</c:v>
                </c:pt>
                <c:pt idx="35">
                  <c:v>2.1775386984145763E-3</c:v>
                </c:pt>
                <c:pt idx="36">
                  <c:v>-2.076448891845404E-2</c:v>
                </c:pt>
                <c:pt idx="37">
                  <c:v>-1.9638335808647742E-2</c:v>
                </c:pt>
                <c:pt idx="38">
                  <c:v>-7.7570033109609193E-2</c:v>
                </c:pt>
                <c:pt idx="39">
                  <c:v>0.1165266716560284</c:v>
                </c:pt>
                <c:pt idx="40">
                  <c:v>4.6675632340038152E-2</c:v>
                </c:pt>
                <c:pt idx="41">
                  <c:v>-0.12907807050776793</c:v>
                </c:pt>
                <c:pt idx="42">
                  <c:v>-6.4996388735265961E-2</c:v>
                </c:pt>
                <c:pt idx="43">
                  <c:v>-0.33360267188503867</c:v>
                </c:pt>
                <c:pt idx="44">
                  <c:v>-0.18541228508276841</c:v>
                </c:pt>
                <c:pt idx="45">
                  <c:v>-2.3432356323868864E-2</c:v>
                </c:pt>
                <c:pt idx="46">
                  <c:v>-3.5352248337879285E-3</c:v>
                </c:pt>
                <c:pt idx="47">
                  <c:v>-6.2901140742836943E-4</c:v>
                </c:pt>
                <c:pt idx="48">
                  <c:v>2.1240668022587225E-2</c:v>
                </c:pt>
                <c:pt idx="49">
                  <c:v>-4.2154541215362371E-2</c:v>
                </c:pt>
                <c:pt idx="50">
                  <c:v>-2.3634457794405858E-2</c:v>
                </c:pt>
                <c:pt idx="51">
                  <c:v>-1.2474245907031715E-2</c:v>
                </c:pt>
                <c:pt idx="52">
                  <c:v>-4.1760517324335722E-2</c:v>
                </c:pt>
                <c:pt idx="53">
                  <c:v>-3.6199923400976157E-2</c:v>
                </c:pt>
                <c:pt idx="54">
                  <c:v>-1.1158328735933658E-2</c:v>
                </c:pt>
                <c:pt idx="55">
                  <c:v>3.1094459355689545E-2</c:v>
                </c:pt>
                <c:pt idx="56">
                  <c:v>-3.6435002617490442E-2</c:v>
                </c:pt>
                <c:pt idx="57">
                  <c:v>-7.0974094186495001E-2</c:v>
                </c:pt>
                <c:pt idx="58">
                  <c:v>9.538729996563311E-2</c:v>
                </c:pt>
                <c:pt idx="59">
                  <c:v>-1.3270415395530991E-2</c:v>
                </c:pt>
                <c:pt idx="60">
                  <c:v>-1.7470471475268395E-2</c:v>
                </c:pt>
                <c:pt idx="61">
                  <c:v>-4.1451780584372121E-2</c:v>
                </c:pt>
                <c:pt idx="62">
                  <c:v>-1.4776296827132142E-2</c:v>
                </c:pt>
                <c:pt idx="63">
                  <c:v>-3.9112623739980236E-2</c:v>
                </c:pt>
                <c:pt idx="64">
                  <c:v>-1.1013016126862651E-2</c:v>
                </c:pt>
                <c:pt idx="65">
                  <c:v>-2.8750414601243189E-2</c:v>
                </c:pt>
                <c:pt idx="66">
                  <c:v>-3.1528734296941509E-2</c:v>
                </c:pt>
                <c:pt idx="67">
                  <c:v>0.20219694391241738</c:v>
                </c:pt>
                <c:pt idx="68">
                  <c:v>0.32418478596903466</c:v>
                </c:pt>
                <c:pt idx="69">
                  <c:v>-9.6345574033946356E-3</c:v>
                </c:pt>
                <c:pt idx="70">
                  <c:v>0.32884735843521717</c:v>
                </c:pt>
                <c:pt idx="71">
                  <c:v>-6.0987368513410793E-2</c:v>
                </c:pt>
                <c:pt idx="72">
                  <c:v>-0.11175677055936804</c:v>
                </c:pt>
                <c:pt idx="73">
                  <c:v>-0.37229662915326273</c:v>
                </c:pt>
                <c:pt idx="74">
                  <c:v>6.0388632988923E-3</c:v>
                </c:pt>
                <c:pt idx="75">
                  <c:v>3.2190375961186193E-2</c:v>
                </c:pt>
                <c:pt idx="76">
                  <c:v>1.3979462011603246E-2</c:v>
                </c:pt>
                <c:pt idx="77">
                  <c:v>3.803659472025131E-2</c:v>
                </c:pt>
                <c:pt idx="78">
                  <c:v>-1.7730379571809111E-2</c:v>
                </c:pt>
                <c:pt idx="79">
                  <c:v>-6.4794143711525198E-2</c:v>
                </c:pt>
                <c:pt idx="80">
                  <c:v>5.9554010531111423E-2</c:v>
                </c:pt>
                <c:pt idx="81">
                  <c:v>2.3277483528296511E-3</c:v>
                </c:pt>
                <c:pt idx="82">
                  <c:v>-7.3246820617082167E-2</c:v>
                </c:pt>
                <c:pt idx="83">
                  <c:v>-1.3751764896040485E-2</c:v>
                </c:pt>
                <c:pt idx="84">
                  <c:v>1.1126913323299773E-2</c:v>
                </c:pt>
                <c:pt idx="85">
                  <c:v>7.3137871707211408E-2</c:v>
                </c:pt>
                <c:pt idx="86">
                  <c:v>-4.4393609613566858E-2</c:v>
                </c:pt>
                <c:pt idx="87">
                  <c:v>-7.6996089853000993E-2</c:v>
                </c:pt>
                <c:pt idx="88">
                  <c:v>2.0253580839943428E-2</c:v>
                </c:pt>
                <c:pt idx="89">
                  <c:v>-1.6550570895382372E-3</c:v>
                </c:pt>
                <c:pt idx="90">
                  <c:v>4.8674923736020968E-2</c:v>
                </c:pt>
                <c:pt idx="91">
                  <c:v>2.6515187615655137E-4</c:v>
                </c:pt>
                <c:pt idx="92">
                  <c:v>0.12267819084277164</c:v>
                </c:pt>
                <c:pt idx="93">
                  <c:v>-2.1751796573222577E-2</c:v>
                </c:pt>
                <c:pt idx="94">
                  <c:v>1.3691189211363877E-2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1F2-4BAC-984E-759BE0086D24}"/>
            </c:ext>
          </c:extLst>
        </c:ser>
        <c:ser>
          <c:idx val="0"/>
          <c:order val="1"/>
          <c:tx>
            <c:v>DFBetaStd(Intercept)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Pt>
            <c:idx val="10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1F2-4BAC-984E-759BE0086D24}"/>
              </c:ext>
            </c:extLst>
          </c:dPt>
          <c:dPt>
            <c:idx val="70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51F2-4BAC-984E-759BE0086D24}"/>
              </c:ext>
            </c:extLst>
          </c:dPt>
          <c:dPt>
            <c:idx val="73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1F2-4BAC-984E-759BE0086D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2-4BAC-984E-759BE0086D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2-4BAC-984E-759BE0086D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2-4BAC-984E-759BE0086D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2-4BAC-984E-759BE0086D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2-4BAC-984E-759BE0086D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2-4BAC-984E-759BE0086D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2-4BAC-984E-759BE0086D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2-4BAC-984E-759BE0086D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2-4BAC-984E-759BE0086D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2-4BAC-984E-759BE0086D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2-4BAC-984E-759BE0086D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2-4BAC-984E-759BE0086D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2-4BAC-984E-759BE0086D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2-4BAC-984E-759BE0086D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F2-4BAC-984E-759BE0086D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2-4BAC-984E-759BE0086D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2-4BAC-984E-759BE0086D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2-4BAC-984E-759BE0086D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2-4BAC-984E-759BE0086D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2-4BAC-984E-759BE0086D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2-4BAC-984E-759BE0086D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2-4BAC-984E-759BE0086D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1F2-4BAC-984E-759BE0086D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1F2-4BAC-984E-759BE0086D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F2-4BAC-984E-759BE0086D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F2-4BAC-984E-759BE0086D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F2-4BAC-984E-759BE0086D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1F2-4BAC-984E-759BE0086D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1F2-4BAC-984E-759BE0086D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1F2-4BAC-984E-759BE0086D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1F2-4BAC-984E-759BE0086D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1F2-4BAC-984E-759BE0086D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1F2-4BAC-984E-759BE0086D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1F2-4BAC-984E-759BE0086D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1F2-4BAC-984E-759BE0086D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1F2-4BAC-984E-759BE0086D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1F2-4BAC-984E-759BE0086D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1F2-4BAC-984E-759BE0086D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1F2-4BAC-984E-759BE0086D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Obs40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1F2-4BAC-984E-759BE0086D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1F2-4BAC-984E-759BE0086D2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1F2-4BAC-984E-759BE0086D2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1F2-4BAC-984E-759BE0086D2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1F2-4BAC-984E-759BE0086D2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Obs45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1F2-4BAC-984E-759BE0086D2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1F2-4BAC-984E-759BE0086D2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1F2-4BAC-984E-759BE0086D2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1F2-4BAC-984E-759BE0086D2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1F2-4BAC-984E-759BE0086D2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1F2-4BAC-984E-759BE0086D2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1F2-4BAC-984E-759BE0086D2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Obs52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1F2-4BAC-984E-759BE0086D2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Obs53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1F2-4BAC-984E-759BE0086D2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1F2-4BAC-984E-759BE0086D2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1F2-4BAC-984E-759BE0086D2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1F2-4BAC-984E-759BE0086D2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1F2-4BAC-984E-759BE0086D2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1F2-4BAC-984E-759BE0086D2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1F2-4BAC-984E-759BE0086D2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1F2-4BAC-984E-759BE0086D2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1F2-4BAC-984E-759BE0086D2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1F2-4BAC-984E-759BE0086D2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1F2-4BAC-984E-759BE0086D2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1F2-4BAC-984E-759BE0086D2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1F2-4BAC-984E-759BE0086D2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1F2-4BAC-984E-759BE0086D2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1F2-4BAC-984E-759BE0086D2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Obs68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1F2-4BAC-984E-759BE0086D2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1F2-4BAC-984E-759BE0086D2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1F2-4BAC-984E-759BE0086D2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1F2-4BAC-984E-759BE0086D2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1F2-4BAC-984E-759BE0086D2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1F2-4BAC-984E-759BE0086D2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1F2-4BAC-984E-759BE0086D2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1F2-4BAC-984E-759BE0086D2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1F2-4BAC-984E-759BE0086D2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1F2-4BAC-984E-759BE0086D2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1F2-4BAC-984E-759BE0086D2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1F2-4BAC-984E-759BE0086D2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1F2-4BAC-984E-759BE0086D2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1F2-4BAC-984E-759BE0086D2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1F2-4BAC-984E-759BE0086D2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1F2-4BAC-984E-759BE0086D2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1F2-4BAC-984E-759BE0086D2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1F2-4BAC-984E-759BE0086D2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1F2-4BAC-984E-759BE0086D2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1F2-4BAC-984E-759BE0086D2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1F2-4BAC-984E-759BE0086D2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1F2-4BAC-984E-759BE0086D2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1F2-4BAC-984E-759BE0086D2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1F2-4BAC-984E-759BE0086D2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1F2-4BAC-984E-759BE0086D2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1F2-4BAC-984E-759BE0086D2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1F2-4BAC-984E-759BE0086D2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1F2-4BAC-984E-759BE0086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p&gt;0.05'!$Q$261:$Q$355</c:f>
              <c:numCache>
                <c:formatCode>0.000</c:formatCode>
                <c:ptCount val="95"/>
                <c:pt idx="0">
                  <c:v>-5.9720057256411364E-2</c:v>
                </c:pt>
                <c:pt idx="1">
                  <c:v>-0.11898645625429166</c:v>
                </c:pt>
                <c:pt idx="2">
                  <c:v>-6.0505056316382038E-3</c:v>
                </c:pt>
                <c:pt idx="3">
                  <c:v>-0.11157761101814194</c:v>
                </c:pt>
                <c:pt idx="4">
                  <c:v>3.124274445657747E-2</c:v>
                </c:pt>
                <c:pt idx="5">
                  <c:v>-5.0335786027597071E-2</c:v>
                </c:pt>
                <c:pt idx="6">
                  <c:v>-0.12623718561481109</c:v>
                </c:pt>
                <c:pt idx="7">
                  <c:v>-0.1229437651764012</c:v>
                </c:pt>
                <c:pt idx="8">
                  <c:v>-0.1291040271804075</c:v>
                </c:pt>
                <c:pt idx="9">
                  <c:v>0.1679009938367001</c:v>
                </c:pt>
                <c:pt idx="10">
                  <c:v>0.23884028913741676</c:v>
                </c:pt>
                <c:pt idx="11">
                  <c:v>-0.14151586162118121</c:v>
                </c:pt>
                <c:pt idx="12">
                  <c:v>-2.4676284024483141E-2</c:v>
                </c:pt>
                <c:pt idx="13">
                  <c:v>4.882568641845348E-2</c:v>
                </c:pt>
                <c:pt idx="14">
                  <c:v>-0.13164902867462872</c:v>
                </c:pt>
                <c:pt idx="15">
                  <c:v>-0.13920107303947474</c:v>
                </c:pt>
                <c:pt idx="16">
                  <c:v>-0.12253081603605394</c:v>
                </c:pt>
                <c:pt idx="17">
                  <c:v>-3.5909909444206023E-2</c:v>
                </c:pt>
                <c:pt idx="18">
                  <c:v>-7.5228518728566104E-2</c:v>
                </c:pt>
                <c:pt idx="19">
                  <c:v>-3.190847478090484E-2</c:v>
                </c:pt>
                <c:pt idx="20">
                  <c:v>1.0559282775923268E-2</c:v>
                </c:pt>
                <c:pt idx="21">
                  <c:v>-0.10601334448658746</c:v>
                </c:pt>
                <c:pt idx="22">
                  <c:v>-1.0751433739887468E-2</c:v>
                </c:pt>
                <c:pt idx="23">
                  <c:v>-0.10392478045852765</c:v>
                </c:pt>
                <c:pt idx="24">
                  <c:v>-6.36084547436018E-2</c:v>
                </c:pt>
                <c:pt idx="25">
                  <c:v>-2.0205182452997074E-3</c:v>
                </c:pt>
                <c:pt idx="26">
                  <c:v>-3.0841654008715157E-2</c:v>
                </c:pt>
                <c:pt idx="27">
                  <c:v>9.8518814643339392E-2</c:v>
                </c:pt>
                <c:pt idx="28">
                  <c:v>-1.320772867823791E-2</c:v>
                </c:pt>
                <c:pt idx="29">
                  <c:v>0.16868018801640788</c:v>
                </c:pt>
                <c:pt idx="30">
                  <c:v>-5.5524458581508833E-2</c:v>
                </c:pt>
                <c:pt idx="31">
                  <c:v>5.9517570336188347E-2</c:v>
                </c:pt>
                <c:pt idx="32">
                  <c:v>-8.0506852713086632E-3</c:v>
                </c:pt>
                <c:pt idx="33">
                  <c:v>1.5267992020808906E-2</c:v>
                </c:pt>
                <c:pt idx="34">
                  <c:v>-2.1723536567070184E-2</c:v>
                </c:pt>
                <c:pt idx="35">
                  <c:v>-1.5229589366125038E-2</c:v>
                </c:pt>
                <c:pt idx="36">
                  <c:v>-2.6577545117005115E-2</c:v>
                </c:pt>
                <c:pt idx="37">
                  <c:v>4.3063134695775747E-3</c:v>
                </c:pt>
                <c:pt idx="38">
                  <c:v>3.3559513969556157E-2</c:v>
                </c:pt>
                <c:pt idx="39">
                  <c:v>2.8741813811565133E-2</c:v>
                </c:pt>
                <c:pt idx="40">
                  <c:v>4.7404632286832282E-2</c:v>
                </c:pt>
                <c:pt idx="41">
                  <c:v>6.2486564912321796E-2</c:v>
                </c:pt>
                <c:pt idx="42">
                  <c:v>1.0079515073911321E-3</c:v>
                </c:pt>
                <c:pt idx="43">
                  <c:v>0.18405735415067073</c:v>
                </c:pt>
                <c:pt idx="44">
                  <c:v>6.9626510928181562E-2</c:v>
                </c:pt>
                <c:pt idx="45">
                  <c:v>-7.7377981980548639E-3</c:v>
                </c:pt>
                <c:pt idx="46">
                  <c:v>-4.1113923314507902E-2</c:v>
                </c:pt>
                <c:pt idx="47">
                  <c:v>-7.3152707351998719E-3</c:v>
                </c:pt>
                <c:pt idx="48">
                  <c:v>-5.9077369146033593E-2</c:v>
                </c:pt>
                <c:pt idx="49">
                  <c:v>-2.432008371022279E-2</c:v>
                </c:pt>
                <c:pt idx="50">
                  <c:v>6.5735295434290866E-2</c:v>
                </c:pt>
                <c:pt idx="51">
                  <c:v>0.17584120016609961</c:v>
                </c:pt>
                <c:pt idx="52">
                  <c:v>0.20212598367757542</c:v>
                </c:pt>
                <c:pt idx="53">
                  <c:v>-2.0884705230632534E-2</c:v>
                </c:pt>
                <c:pt idx="54">
                  <c:v>-5.3966066865193769E-3</c:v>
                </c:pt>
                <c:pt idx="55">
                  <c:v>-7.4689166808676877E-2</c:v>
                </c:pt>
                <c:pt idx="56">
                  <c:v>1.602780449448879E-4</c:v>
                </c:pt>
                <c:pt idx="57">
                  <c:v>4.7382147100966344E-3</c:v>
                </c:pt>
                <c:pt idx="58">
                  <c:v>-0.13107672682020366</c:v>
                </c:pt>
                <c:pt idx="59">
                  <c:v>-4.1617200475245433E-2</c:v>
                </c:pt>
                <c:pt idx="60">
                  <c:v>2.3737248623046537E-2</c:v>
                </c:pt>
                <c:pt idx="61">
                  <c:v>8.3932722151374761E-2</c:v>
                </c:pt>
                <c:pt idx="62">
                  <c:v>2.3465498880873487E-2</c:v>
                </c:pt>
                <c:pt idx="63">
                  <c:v>6.7548012156554302E-2</c:v>
                </c:pt>
                <c:pt idx="64">
                  <c:v>1.6930851615798364E-2</c:v>
                </c:pt>
                <c:pt idx="65">
                  <c:v>4.8420645223897656E-2</c:v>
                </c:pt>
                <c:pt idx="66">
                  <c:v>5.4820911995750989E-2</c:v>
                </c:pt>
                <c:pt idx="67">
                  <c:v>-4.1834379242484003E-2</c:v>
                </c:pt>
                <c:pt idx="68">
                  <c:v>-3.3469406326106975E-2</c:v>
                </c:pt>
                <c:pt idx="69">
                  <c:v>4.2382541885260291E-5</c:v>
                </c:pt>
                <c:pt idx="70">
                  <c:v>-0.22075614828452272</c:v>
                </c:pt>
                <c:pt idx="71">
                  <c:v>4.0715031298745622E-3</c:v>
                </c:pt>
                <c:pt idx="72">
                  <c:v>7.0013884633406187E-2</c:v>
                </c:pt>
                <c:pt idx="73">
                  <c:v>0.23367572026408095</c:v>
                </c:pt>
                <c:pt idx="74">
                  <c:v>-4.6705496288892735E-2</c:v>
                </c:pt>
                <c:pt idx="75">
                  <c:v>1.0629858545359024E-2</c:v>
                </c:pt>
                <c:pt idx="76">
                  <c:v>2.2081964515677094E-3</c:v>
                </c:pt>
                <c:pt idx="77">
                  <c:v>-3.2505620722351409E-3</c:v>
                </c:pt>
                <c:pt idx="78">
                  <c:v>5.12145897093537E-3</c:v>
                </c:pt>
                <c:pt idx="79">
                  <c:v>0.10344291768802912</c:v>
                </c:pt>
                <c:pt idx="80">
                  <c:v>-9.1555310898757528E-2</c:v>
                </c:pt>
                <c:pt idx="81">
                  <c:v>-9.645291624396618E-3</c:v>
                </c:pt>
                <c:pt idx="82">
                  <c:v>0.11609132241354561</c:v>
                </c:pt>
                <c:pt idx="83">
                  <c:v>1.9568141831204946E-2</c:v>
                </c:pt>
                <c:pt idx="84">
                  <c:v>-1.6343704535879855E-2</c:v>
                </c:pt>
                <c:pt idx="85">
                  <c:v>-2.7222757065251135E-2</c:v>
                </c:pt>
                <c:pt idx="86">
                  <c:v>-3.0791825191970991E-3</c:v>
                </c:pt>
                <c:pt idx="87">
                  <c:v>1.8242763044930891E-2</c:v>
                </c:pt>
                <c:pt idx="88">
                  <c:v>4.0283898145299243E-2</c:v>
                </c:pt>
                <c:pt idx="89">
                  <c:v>1.6407754727853607E-2</c:v>
                </c:pt>
                <c:pt idx="90">
                  <c:v>9.1389981061241457E-4</c:v>
                </c:pt>
                <c:pt idx="91">
                  <c:v>-3.8170285996025994E-4</c:v>
                </c:pt>
                <c:pt idx="92">
                  <c:v>0.11127151846947293</c:v>
                </c:pt>
                <c:pt idx="93">
                  <c:v>-6.2394858106801657E-3</c:v>
                </c:pt>
                <c:pt idx="94">
                  <c:v>2.9182883183172609E-2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BAC-984E-759BE008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57165352"/>
        <c:axId val="957164632"/>
      </c:barChart>
      <c:scatterChart>
        <c:scatterStyle val="lineMarker"/>
        <c:varyColors val="0"/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51F2-4BAC-984E-759BE0086D2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3-51F2-4BAC-984E-759BE008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25480"/>
        <c:axId val="961730312"/>
      </c:scatterChart>
      <c:catAx>
        <c:axId val="95716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7164632"/>
        <c:crosses val="autoZero"/>
        <c:auto val="1"/>
        <c:lblAlgn val="ctr"/>
        <c:lblOffset val="100"/>
        <c:noMultiLvlLbl val="0"/>
      </c:catAx>
      <c:valAx>
        <c:axId val="957164632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7165352"/>
        <c:crosses val="autoZero"/>
        <c:crossBetween val="between"/>
      </c:valAx>
      <c:valAx>
        <c:axId val="96173031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294625480"/>
        <c:crosses val="max"/>
        <c:crossBetween val="midCat"/>
      </c:valAx>
      <c:valAx>
        <c:axId val="1294625480"/>
        <c:scaling>
          <c:orientation val="minMax"/>
          <c:max val="0.39999999999999991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961730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TOC%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regression'!$D$104:$D$198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'Linear regression'!$H$104:$H$198</c:f>
              <c:numCache>
                <c:formatCode>0.000</c:formatCode>
                <c:ptCount val="95"/>
                <c:pt idx="0">
                  <c:v>-0.22327235989918953</c:v>
                </c:pt>
                <c:pt idx="1">
                  <c:v>-0.44211350624222556</c:v>
                </c:pt>
                <c:pt idx="2">
                  <c:v>-0.72757764849322415</c:v>
                </c:pt>
                <c:pt idx="3">
                  <c:v>-0.12981769008241689</c:v>
                </c:pt>
                <c:pt idx="4">
                  <c:v>-0.69172955180596174</c:v>
                </c:pt>
                <c:pt idx="5">
                  <c:v>-0.96422390555001425</c:v>
                </c:pt>
                <c:pt idx="6">
                  <c:v>0.76920991905766323</c:v>
                </c:pt>
                <c:pt idx="7">
                  <c:v>2.642920297873903</c:v>
                </c:pt>
                <c:pt idx="8">
                  <c:v>2.6794876056842263</c:v>
                </c:pt>
                <c:pt idx="9">
                  <c:v>-0.48448653941572034</c:v>
                </c:pt>
                <c:pt idx="10">
                  <c:v>-0.86750837144063053</c:v>
                </c:pt>
                <c:pt idx="11">
                  <c:v>-0.87658865355342763</c:v>
                </c:pt>
                <c:pt idx="12">
                  <c:v>-0.86535589173026284</c:v>
                </c:pt>
                <c:pt idx="13">
                  <c:v>0.93606276389205378</c:v>
                </c:pt>
                <c:pt idx="14">
                  <c:v>0.24983852268666304</c:v>
                </c:pt>
                <c:pt idx="15">
                  <c:v>0.66527780123661584</c:v>
                </c:pt>
                <c:pt idx="16">
                  <c:v>-2.7377458583746918E-3</c:v>
                </c:pt>
                <c:pt idx="17">
                  <c:v>3.2821578861246201</c:v>
                </c:pt>
                <c:pt idx="18">
                  <c:v>-0.35959197349539329</c:v>
                </c:pt>
                <c:pt idx="19">
                  <c:v>-0.95129178396046232</c:v>
                </c:pt>
                <c:pt idx="20">
                  <c:v>-0.78748286766417464</c:v>
                </c:pt>
                <c:pt idx="21">
                  <c:v>-0.94164771116772428</c:v>
                </c:pt>
                <c:pt idx="22">
                  <c:v>1.4561471566400155</c:v>
                </c:pt>
                <c:pt idx="23">
                  <c:v>2.1604167440989879</c:v>
                </c:pt>
                <c:pt idx="24">
                  <c:v>-0.89678976618971451</c:v>
                </c:pt>
                <c:pt idx="25">
                  <c:v>-0.17241664598094597</c:v>
                </c:pt>
                <c:pt idx="26">
                  <c:v>0.35400947907471769</c:v>
                </c:pt>
                <c:pt idx="27">
                  <c:v>0.76527126101444398</c:v>
                </c:pt>
                <c:pt idx="28">
                  <c:v>-0.16805939397866945</c:v>
                </c:pt>
                <c:pt idx="29">
                  <c:v>-0.76181119611879378</c:v>
                </c:pt>
                <c:pt idx="30">
                  <c:v>-0.71785184954084957</c:v>
                </c:pt>
                <c:pt idx="31">
                  <c:v>-0.19089035224154691</c:v>
                </c:pt>
                <c:pt idx="32">
                  <c:v>-0.47453630563356358</c:v>
                </c:pt>
                <c:pt idx="33">
                  <c:v>1.9942031195500181</c:v>
                </c:pt>
                <c:pt idx="34">
                  <c:v>1.3981729009915675</c:v>
                </c:pt>
                <c:pt idx="35">
                  <c:v>-0.67545168271891143</c:v>
                </c:pt>
                <c:pt idx="36">
                  <c:v>-0.84996357609354856</c:v>
                </c:pt>
                <c:pt idx="37">
                  <c:v>-1.3456912488872887</c:v>
                </c:pt>
                <c:pt idx="38">
                  <c:v>-1.3028152672424274</c:v>
                </c:pt>
                <c:pt idx="39">
                  <c:v>-0.82912321301212744</c:v>
                </c:pt>
                <c:pt idx="40">
                  <c:v>-0.23915311881955237</c:v>
                </c:pt>
                <c:pt idx="41">
                  <c:v>-0.81638828731187907</c:v>
                </c:pt>
                <c:pt idx="42">
                  <c:v>0.52211468402300354</c:v>
                </c:pt>
                <c:pt idx="43">
                  <c:v>-0.64421167645888333</c:v>
                </c:pt>
                <c:pt idx="44">
                  <c:v>-0.72369558113586263</c:v>
                </c:pt>
                <c:pt idx="45">
                  <c:v>-0.54779255566156726</c:v>
                </c:pt>
                <c:pt idx="46">
                  <c:v>-0.7657130846795096</c:v>
                </c:pt>
                <c:pt idx="47">
                  <c:v>-4.9937012020483416E-2</c:v>
                </c:pt>
                <c:pt idx="48">
                  <c:v>-0.75223361784415121</c:v>
                </c:pt>
                <c:pt idx="49">
                  <c:v>0.36038369133566567</c:v>
                </c:pt>
                <c:pt idx="50">
                  <c:v>-0.93288037226523524</c:v>
                </c:pt>
                <c:pt idx="51">
                  <c:v>-0.90558600840726666</c:v>
                </c:pt>
                <c:pt idx="52">
                  <c:v>-0.96342154184863105</c:v>
                </c:pt>
                <c:pt idx="53">
                  <c:v>-0.25688389401537909</c:v>
                </c:pt>
                <c:pt idx="54">
                  <c:v>-0.57119772458327067</c:v>
                </c:pt>
                <c:pt idx="55">
                  <c:v>-0.25309374716272992</c:v>
                </c:pt>
                <c:pt idx="56">
                  <c:v>7.6181532634745169E-2</c:v>
                </c:pt>
                <c:pt idx="57">
                  <c:v>-1.0135398901681343</c:v>
                </c:pt>
                <c:pt idx="58">
                  <c:v>-1.1799348968276213</c:v>
                </c:pt>
                <c:pt idx="59">
                  <c:v>0.92591826212184225</c:v>
                </c:pt>
                <c:pt idx="60">
                  <c:v>-9.2500821721991172E-2</c:v>
                </c:pt>
                <c:pt idx="61">
                  <c:v>1.4840833562329721</c:v>
                </c:pt>
                <c:pt idx="62">
                  <c:v>0.6067836748675427</c:v>
                </c:pt>
                <c:pt idx="63">
                  <c:v>0.22389698931030075</c:v>
                </c:pt>
                <c:pt idx="64">
                  <c:v>0.45444883256475815</c:v>
                </c:pt>
                <c:pt idx="65">
                  <c:v>-0.1516544887155902</c:v>
                </c:pt>
                <c:pt idx="66">
                  <c:v>-8.158675980646346E-2</c:v>
                </c:pt>
                <c:pt idx="67">
                  <c:v>-0.80728580852720355</c:v>
                </c:pt>
                <c:pt idx="68">
                  <c:v>-0.55527087567080569</c:v>
                </c:pt>
                <c:pt idx="69">
                  <c:v>-3.289702665611962E-2</c:v>
                </c:pt>
                <c:pt idx="70">
                  <c:v>-1.0421238779313751</c:v>
                </c:pt>
                <c:pt idx="71">
                  <c:v>-0.16013772654396743</c:v>
                </c:pt>
                <c:pt idx="72">
                  <c:v>0.15668133900896483</c:v>
                </c:pt>
                <c:pt idx="73">
                  <c:v>0.82928560831773113</c:v>
                </c:pt>
                <c:pt idx="74">
                  <c:v>0.18920358709723226</c:v>
                </c:pt>
                <c:pt idx="75">
                  <c:v>0.59042477904444401</c:v>
                </c:pt>
                <c:pt idx="76">
                  <c:v>0.13170823544378751</c:v>
                </c:pt>
                <c:pt idx="77">
                  <c:v>0.41391477394882753</c:v>
                </c:pt>
                <c:pt idx="78">
                  <c:v>0.48240747472199286</c:v>
                </c:pt>
                <c:pt idx="79">
                  <c:v>-0.74624577610953957</c:v>
                </c:pt>
                <c:pt idx="80">
                  <c:v>-0.30629640018947951</c:v>
                </c:pt>
                <c:pt idx="81">
                  <c:v>-1.0066449461086493</c:v>
                </c:pt>
                <c:pt idx="82">
                  <c:v>-0.69171926289485752</c:v>
                </c:pt>
                <c:pt idx="83">
                  <c:v>0.83573437519878679</c:v>
                </c:pt>
                <c:pt idx="84">
                  <c:v>-0.71032428540535175</c:v>
                </c:pt>
                <c:pt idx="85">
                  <c:v>-0.12863135139303974</c:v>
                </c:pt>
                <c:pt idx="86">
                  <c:v>0.9298381714009748</c:v>
                </c:pt>
                <c:pt idx="87">
                  <c:v>0.13815024015442001</c:v>
                </c:pt>
                <c:pt idx="88">
                  <c:v>-0.12033101403063824</c:v>
                </c:pt>
                <c:pt idx="89">
                  <c:v>1.9647674228599781</c:v>
                </c:pt>
                <c:pt idx="90">
                  <c:v>3.5161504717747341</c:v>
                </c:pt>
                <c:pt idx="91">
                  <c:v>-0.12826653318425943</c:v>
                </c:pt>
                <c:pt idx="92">
                  <c:v>0.62138741890744476</c:v>
                </c:pt>
                <c:pt idx="93">
                  <c:v>-0.3948109713674362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F-4C18-8C27-071DD76003E9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</c:v>
              </c:pt>
            </c:numLit>
          </c:xVal>
          <c:yVal>
            <c:numLit>
              <c:formatCode>General</c:formatCode>
              <c:ptCount val="1"/>
              <c:pt idx="0">
                <c:v>-0.44211350624222556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7F-4C18-8C27-071DD760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39568"/>
        <c:axId val="379737768"/>
      </c:scatterChart>
      <c:valAx>
        <c:axId val="3797395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79737768"/>
        <c:crosses val="autoZero"/>
        <c:crossBetween val="midCat"/>
      </c:valAx>
      <c:valAx>
        <c:axId val="379737768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79739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regression'!$E$104:$E$198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xVal>
          <c:yVal>
            <c:numRef>
              <c:f>'Linear regression'!$H$104:$H$198</c:f>
              <c:numCache>
                <c:formatCode>0.000</c:formatCode>
                <c:ptCount val="95"/>
                <c:pt idx="0">
                  <c:v>-0.22327235989918953</c:v>
                </c:pt>
                <c:pt idx="1">
                  <c:v>-0.44211350624222556</c:v>
                </c:pt>
                <c:pt idx="2">
                  <c:v>-0.72757764849322415</c:v>
                </c:pt>
                <c:pt idx="3">
                  <c:v>-0.12981769008241689</c:v>
                </c:pt>
                <c:pt idx="4">
                  <c:v>-0.69172955180596174</c:v>
                </c:pt>
                <c:pt idx="5">
                  <c:v>-0.96422390555001425</c:v>
                </c:pt>
                <c:pt idx="6">
                  <c:v>0.76920991905766323</c:v>
                </c:pt>
                <c:pt idx="7">
                  <c:v>2.642920297873903</c:v>
                </c:pt>
                <c:pt idx="8">
                  <c:v>2.6794876056842263</c:v>
                </c:pt>
                <c:pt idx="9">
                  <c:v>-0.48448653941572034</c:v>
                </c:pt>
                <c:pt idx="10">
                  <c:v>-0.86750837144063053</c:v>
                </c:pt>
                <c:pt idx="11">
                  <c:v>-0.87658865355342763</c:v>
                </c:pt>
                <c:pt idx="12">
                  <c:v>-0.86535589173026284</c:v>
                </c:pt>
                <c:pt idx="13">
                  <c:v>0.93606276389205378</c:v>
                </c:pt>
                <c:pt idx="14">
                  <c:v>0.24983852268666304</c:v>
                </c:pt>
                <c:pt idx="15">
                  <c:v>0.66527780123661584</c:v>
                </c:pt>
                <c:pt idx="16">
                  <c:v>-2.7377458583746918E-3</c:v>
                </c:pt>
                <c:pt idx="17">
                  <c:v>3.2821578861246201</c:v>
                </c:pt>
                <c:pt idx="18">
                  <c:v>-0.35959197349539329</c:v>
                </c:pt>
                <c:pt idx="19">
                  <c:v>-0.95129178396046232</c:v>
                </c:pt>
                <c:pt idx="20">
                  <c:v>-0.78748286766417464</c:v>
                </c:pt>
                <c:pt idx="21">
                  <c:v>-0.94164771116772428</c:v>
                </c:pt>
                <c:pt idx="22">
                  <c:v>1.4561471566400155</c:v>
                </c:pt>
                <c:pt idx="23">
                  <c:v>2.1604167440989879</c:v>
                </c:pt>
                <c:pt idx="24">
                  <c:v>-0.89678976618971451</c:v>
                </c:pt>
                <c:pt idx="25">
                  <c:v>-0.17241664598094597</c:v>
                </c:pt>
                <c:pt idx="26">
                  <c:v>0.35400947907471769</c:v>
                </c:pt>
                <c:pt idx="27">
                  <c:v>0.76527126101444398</c:v>
                </c:pt>
                <c:pt idx="28">
                  <c:v>-0.16805939397866945</c:v>
                </c:pt>
                <c:pt idx="29">
                  <c:v>-0.76181119611879378</c:v>
                </c:pt>
                <c:pt idx="30">
                  <c:v>-0.71785184954084957</c:v>
                </c:pt>
                <c:pt idx="31">
                  <c:v>-0.19089035224154691</c:v>
                </c:pt>
                <c:pt idx="32">
                  <c:v>-0.47453630563356358</c:v>
                </c:pt>
                <c:pt idx="33">
                  <c:v>1.9942031195500181</c:v>
                </c:pt>
                <c:pt idx="34">
                  <c:v>1.3981729009915675</c:v>
                </c:pt>
                <c:pt idx="35">
                  <c:v>-0.67545168271891143</c:v>
                </c:pt>
                <c:pt idx="36">
                  <c:v>-0.84996357609354856</c:v>
                </c:pt>
                <c:pt idx="37">
                  <c:v>-1.3456912488872887</c:v>
                </c:pt>
                <c:pt idx="38">
                  <c:v>-1.3028152672424274</c:v>
                </c:pt>
                <c:pt idx="39">
                  <c:v>-0.82912321301212744</c:v>
                </c:pt>
                <c:pt idx="40">
                  <c:v>-0.23915311881955237</c:v>
                </c:pt>
                <c:pt idx="41">
                  <c:v>-0.81638828731187907</c:v>
                </c:pt>
                <c:pt idx="42">
                  <c:v>0.52211468402300354</c:v>
                </c:pt>
                <c:pt idx="43">
                  <c:v>-0.64421167645888333</c:v>
                </c:pt>
                <c:pt idx="44">
                  <c:v>-0.72369558113586263</c:v>
                </c:pt>
                <c:pt idx="45">
                  <c:v>-0.54779255566156726</c:v>
                </c:pt>
                <c:pt idx="46">
                  <c:v>-0.7657130846795096</c:v>
                </c:pt>
                <c:pt idx="47">
                  <c:v>-4.9937012020483416E-2</c:v>
                </c:pt>
                <c:pt idx="48">
                  <c:v>-0.75223361784415121</c:v>
                </c:pt>
                <c:pt idx="49">
                  <c:v>0.36038369133566567</c:v>
                </c:pt>
                <c:pt idx="50">
                  <c:v>-0.93288037226523524</c:v>
                </c:pt>
                <c:pt idx="51">
                  <c:v>-0.90558600840726666</c:v>
                </c:pt>
                <c:pt idx="52">
                  <c:v>-0.96342154184863105</c:v>
                </c:pt>
                <c:pt idx="53">
                  <c:v>-0.25688389401537909</c:v>
                </c:pt>
                <c:pt idx="54">
                  <c:v>-0.57119772458327067</c:v>
                </c:pt>
                <c:pt idx="55">
                  <c:v>-0.25309374716272992</c:v>
                </c:pt>
                <c:pt idx="56">
                  <c:v>7.6181532634745169E-2</c:v>
                </c:pt>
                <c:pt idx="57">
                  <c:v>-1.0135398901681343</c:v>
                </c:pt>
                <c:pt idx="58">
                  <c:v>-1.1799348968276213</c:v>
                </c:pt>
                <c:pt idx="59">
                  <c:v>0.92591826212184225</c:v>
                </c:pt>
                <c:pt idx="60">
                  <c:v>-9.2500821721991172E-2</c:v>
                </c:pt>
                <c:pt idx="61">
                  <c:v>1.4840833562329721</c:v>
                </c:pt>
                <c:pt idx="62">
                  <c:v>0.6067836748675427</c:v>
                </c:pt>
                <c:pt idx="63">
                  <c:v>0.22389698931030075</c:v>
                </c:pt>
                <c:pt idx="64">
                  <c:v>0.45444883256475815</c:v>
                </c:pt>
                <c:pt idx="65">
                  <c:v>-0.1516544887155902</c:v>
                </c:pt>
                <c:pt idx="66">
                  <c:v>-8.158675980646346E-2</c:v>
                </c:pt>
                <c:pt idx="67">
                  <c:v>-0.80728580852720355</c:v>
                </c:pt>
                <c:pt idx="68">
                  <c:v>-0.55527087567080569</c:v>
                </c:pt>
                <c:pt idx="69">
                  <c:v>-3.289702665611962E-2</c:v>
                </c:pt>
                <c:pt idx="70">
                  <c:v>-1.0421238779313751</c:v>
                </c:pt>
                <c:pt idx="71">
                  <c:v>-0.16013772654396743</c:v>
                </c:pt>
                <c:pt idx="72">
                  <c:v>0.15668133900896483</c:v>
                </c:pt>
                <c:pt idx="73">
                  <c:v>0.82928560831773113</c:v>
                </c:pt>
                <c:pt idx="74">
                  <c:v>0.18920358709723226</c:v>
                </c:pt>
                <c:pt idx="75">
                  <c:v>0.59042477904444401</c:v>
                </c:pt>
                <c:pt idx="76">
                  <c:v>0.13170823544378751</c:v>
                </c:pt>
                <c:pt idx="77">
                  <c:v>0.41391477394882753</c:v>
                </c:pt>
                <c:pt idx="78">
                  <c:v>0.48240747472199286</c:v>
                </c:pt>
                <c:pt idx="79">
                  <c:v>-0.74624577610953957</c:v>
                </c:pt>
                <c:pt idx="80">
                  <c:v>-0.30629640018947951</c:v>
                </c:pt>
                <c:pt idx="81">
                  <c:v>-1.0066449461086493</c:v>
                </c:pt>
                <c:pt idx="82">
                  <c:v>-0.69171926289485752</c:v>
                </c:pt>
                <c:pt idx="83">
                  <c:v>0.83573437519878679</c:v>
                </c:pt>
                <c:pt idx="84">
                  <c:v>-0.71032428540535175</c:v>
                </c:pt>
                <c:pt idx="85">
                  <c:v>-0.12863135139303974</c:v>
                </c:pt>
                <c:pt idx="86">
                  <c:v>0.9298381714009748</c:v>
                </c:pt>
                <c:pt idx="87">
                  <c:v>0.13815024015442001</c:v>
                </c:pt>
                <c:pt idx="88">
                  <c:v>-0.12033101403063824</c:v>
                </c:pt>
                <c:pt idx="89">
                  <c:v>1.9647674228599781</c:v>
                </c:pt>
                <c:pt idx="90">
                  <c:v>3.5161504717747341</c:v>
                </c:pt>
                <c:pt idx="91">
                  <c:v>-0.12826653318425943</c:v>
                </c:pt>
                <c:pt idx="92">
                  <c:v>0.62138741890744476</c:v>
                </c:pt>
                <c:pt idx="93">
                  <c:v>-0.3948109713674362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218-9DB3-C456F4C2259F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0.7059407984357986</c:v>
              </c:pt>
            </c:numLit>
          </c:xVal>
          <c:yVal>
            <c:numLit>
              <c:formatCode>General</c:formatCode>
              <c:ptCount val="1"/>
              <c:pt idx="0">
                <c:v>-0.44211350624222556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B8-4218-9DB3-C456F4C2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36080"/>
        <c:axId val="380536800"/>
      </c:scatterChart>
      <c:valAx>
        <c:axId val="380536080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80536800"/>
        <c:crosses val="autoZero"/>
        <c:crossBetween val="midCat"/>
      </c:valAx>
      <c:valAx>
        <c:axId val="380536800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805360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regression'!$F$104:$F$198</c:f>
              <c:numCache>
                <c:formatCode>0.000</c:formatCode>
                <c:ptCount val="95"/>
                <c:pt idx="0">
                  <c:v>1.0060699266249691</c:v>
                </c:pt>
                <c:pt idx="1">
                  <c:v>1.1123452125793447</c:v>
                </c:pt>
                <c:pt idx="2">
                  <c:v>1.0308674933476567</c:v>
                </c:pt>
                <c:pt idx="3">
                  <c:v>1.0308674933476567</c:v>
                </c:pt>
                <c:pt idx="4">
                  <c:v>0.97064483130684376</c:v>
                </c:pt>
                <c:pt idx="5">
                  <c:v>1.0964039196861886</c:v>
                </c:pt>
                <c:pt idx="6">
                  <c:v>0.97064483130684376</c:v>
                </c:pt>
                <c:pt idx="7">
                  <c:v>1.0149262004545003</c:v>
                </c:pt>
                <c:pt idx="8">
                  <c:v>0.99721365279543761</c:v>
                </c:pt>
                <c:pt idx="9">
                  <c:v>1.1495415626633763</c:v>
                </c:pt>
                <c:pt idx="10">
                  <c:v>1.1601690912588141</c:v>
                </c:pt>
                <c:pt idx="11">
                  <c:v>0.84063473148932399</c:v>
                </c:pt>
                <c:pt idx="12">
                  <c:v>1.0485800410067192</c:v>
                </c:pt>
                <c:pt idx="13">
                  <c:v>1.059207569602157</c:v>
                </c:pt>
                <c:pt idx="14">
                  <c:v>1.0113836909226879</c:v>
                </c:pt>
                <c:pt idx="15">
                  <c:v>1.1459990531315638</c:v>
                </c:pt>
                <c:pt idx="16">
                  <c:v>0.85958715748452097</c:v>
                </c:pt>
                <c:pt idx="17">
                  <c:v>1.0822338815589383</c:v>
                </c:pt>
                <c:pt idx="18">
                  <c:v>0.85866610500624974</c:v>
                </c:pt>
                <c:pt idx="19">
                  <c:v>0.87445684124430412</c:v>
                </c:pt>
                <c:pt idx="20">
                  <c:v>0.82735032074502701</c:v>
                </c:pt>
                <c:pt idx="21">
                  <c:v>0.86559171114094324</c:v>
                </c:pt>
                <c:pt idx="22">
                  <c:v>0.91123694645834763</c:v>
                </c:pt>
                <c:pt idx="23">
                  <c:v>0.92407854351116803</c:v>
                </c:pt>
                <c:pt idx="24">
                  <c:v>0.82435690019064534</c:v>
                </c:pt>
                <c:pt idx="25">
                  <c:v>0.85221873765835088</c:v>
                </c:pt>
                <c:pt idx="26">
                  <c:v>0.86279312861081126</c:v>
                </c:pt>
                <c:pt idx="27">
                  <c:v>0.98658612420000003</c:v>
                </c:pt>
                <c:pt idx="28">
                  <c:v>1.0485800410067192</c:v>
                </c:pt>
                <c:pt idx="29">
                  <c:v>1.1902804222792205</c:v>
                </c:pt>
                <c:pt idx="30">
                  <c:v>1.0716063529635007</c:v>
                </c:pt>
                <c:pt idx="31">
                  <c:v>1.1955941865769393</c:v>
                </c:pt>
                <c:pt idx="32">
                  <c:v>1.2930131987017837</c:v>
                </c:pt>
                <c:pt idx="33">
                  <c:v>1.1194302316429698</c:v>
                </c:pt>
                <c:pt idx="34">
                  <c:v>1.0786913720271258</c:v>
                </c:pt>
                <c:pt idx="35">
                  <c:v>1.335523313083534</c:v>
                </c:pt>
                <c:pt idx="36">
                  <c:v>1.1513128174292826</c:v>
                </c:pt>
                <c:pt idx="37">
                  <c:v>1.4170010323152222</c:v>
                </c:pt>
                <c:pt idx="38">
                  <c:v>1.2575881033836585</c:v>
                </c:pt>
                <c:pt idx="39">
                  <c:v>1.0964039196861886</c:v>
                </c:pt>
                <c:pt idx="40">
                  <c:v>1.1017176839839071</c:v>
                </c:pt>
                <c:pt idx="41">
                  <c:v>0.95824604794549983</c:v>
                </c:pt>
                <c:pt idx="42">
                  <c:v>1.2558168486177521</c:v>
                </c:pt>
                <c:pt idx="43">
                  <c:v>1.1389140340679387</c:v>
                </c:pt>
                <c:pt idx="44">
                  <c:v>1.2009079508746581</c:v>
                </c:pt>
                <c:pt idx="45">
                  <c:v>0.92174048722017177</c:v>
                </c:pt>
                <c:pt idx="46">
                  <c:v>0.82873189946243386</c:v>
                </c:pt>
                <c:pt idx="47">
                  <c:v>0.89653553190132562</c:v>
                </c:pt>
                <c:pt idx="48">
                  <c:v>0.84268938701777518</c:v>
                </c:pt>
                <c:pt idx="49">
                  <c:v>0.96763369820480305</c:v>
                </c:pt>
                <c:pt idx="50">
                  <c:v>0.85753250195606967</c:v>
                </c:pt>
                <c:pt idx="51">
                  <c:v>0.83244267819700746</c:v>
                </c:pt>
                <c:pt idx="52">
                  <c:v>0.88560688999568393</c:v>
                </c:pt>
                <c:pt idx="53">
                  <c:v>0.8589495057687947</c:v>
                </c:pt>
                <c:pt idx="54">
                  <c:v>0.87561701311597262</c:v>
                </c:pt>
                <c:pt idx="55">
                  <c:v>0.88663421775990958</c:v>
                </c:pt>
                <c:pt idx="56">
                  <c:v>0.86123442441681375</c:v>
                </c:pt>
                <c:pt idx="57">
                  <c:v>0.93167722645690587</c:v>
                </c:pt>
                <c:pt idx="58">
                  <c:v>1.0946326649202822</c:v>
                </c:pt>
                <c:pt idx="59">
                  <c:v>0.9277804659719121</c:v>
                </c:pt>
                <c:pt idx="60">
                  <c:v>0.85285638937407715</c:v>
                </c:pt>
                <c:pt idx="61">
                  <c:v>0.91467318070420578</c:v>
                </c:pt>
                <c:pt idx="62">
                  <c:v>1.1123452125793447</c:v>
                </c:pt>
                <c:pt idx="63">
                  <c:v>1.1282865054725013</c:v>
                </c:pt>
                <c:pt idx="64">
                  <c:v>1.1637116007906265</c:v>
                </c:pt>
                <c:pt idx="65">
                  <c:v>1.2186204985337206</c:v>
                </c:pt>
                <c:pt idx="66">
                  <c:v>0.87499707394790549</c:v>
                </c:pt>
                <c:pt idx="67">
                  <c:v>0.88208209301153051</c:v>
                </c:pt>
                <c:pt idx="68">
                  <c:v>0.91042216926603081</c:v>
                </c:pt>
                <c:pt idx="69">
                  <c:v>1.0202399647522191</c:v>
                </c:pt>
                <c:pt idx="70">
                  <c:v>1.0379525124112816</c:v>
                </c:pt>
                <c:pt idx="71">
                  <c:v>0.86720355297791785</c:v>
                </c:pt>
                <c:pt idx="72">
                  <c:v>0.83549809266819575</c:v>
                </c:pt>
                <c:pt idx="73">
                  <c:v>0.93823086909075903</c:v>
                </c:pt>
                <c:pt idx="74">
                  <c:v>0.89076124136447121</c:v>
                </c:pt>
                <c:pt idx="75">
                  <c:v>0.91077642021921201</c:v>
                </c:pt>
                <c:pt idx="76">
                  <c:v>0.88155071658175865</c:v>
                </c:pt>
                <c:pt idx="77">
                  <c:v>0.90528553044490256</c:v>
                </c:pt>
                <c:pt idx="78">
                  <c:v>0.91219342403193704</c:v>
                </c:pt>
                <c:pt idx="79">
                  <c:v>1.1601690912588141</c:v>
                </c:pt>
                <c:pt idx="80">
                  <c:v>1.5764139612467858</c:v>
                </c:pt>
                <c:pt idx="81">
                  <c:v>1.5799564707785985</c:v>
                </c:pt>
                <c:pt idx="82">
                  <c:v>1.0078411813908752</c:v>
                </c:pt>
                <c:pt idx="83">
                  <c:v>0.89217824517719624</c:v>
                </c:pt>
                <c:pt idx="84">
                  <c:v>0.88155071658175865</c:v>
                </c:pt>
                <c:pt idx="85">
                  <c:v>0.99189988849771882</c:v>
                </c:pt>
                <c:pt idx="86">
                  <c:v>0.89022986493469936</c:v>
                </c:pt>
                <c:pt idx="87">
                  <c:v>0.85515902056975535</c:v>
                </c:pt>
                <c:pt idx="88">
                  <c:v>0.86684930202473665</c:v>
                </c:pt>
                <c:pt idx="89">
                  <c:v>1.1920516770451268</c:v>
                </c:pt>
                <c:pt idx="90">
                  <c:v>1.167254110322439</c:v>
                </c:pt>
                <c:pt idx="91">
                  <c:v>1.1495415626633763</c:v>
                </c:pt>
                <c:pt idx="92">
                  <c:v>1.7535394378374125</c:v>
                </c:pt>
                <c:pt idx="93">
                  <c:v>1.1158877221111574</c:v>
                </c:pt>
                <c:pt idx="94">
                  <c:v>1.0574363148362507</c:v>
                </c:pt>
              </c:numCache>
            </c:numRef>
          </c:xVal>
          <c:yVal>
            <c:numRef>
              <c:f>'Linear regression'!$H$104:$H$198</c:f>
              <c:numCache>
                <c:formatCode>0.000</c:formatCode>
                <c:ptCount val="95"/>
                <c:pt idx="0">
                  <c:v>-0.22327235989918953</c:v>
                </c:pt>
                <c:pt idx="1">
                  <c:v>-0.44211350624222556</c:v>
                </c:pt>
                <c:pt idx="2">
                  <c:v>-0.72757764849322415</c:v>
                </c:pt>
                <c:pt idx="3">
                  <c:v>-0.12981769008241689</c:v>
                </c:pt>
                <c:pt idx="4">
                  <c:v>-0.69172955180596174</c:v>
                </c:pt>
                <c:pt idx="5">
                  <c:v>-0.96422390555001425</c:v>
                </c:pt>
                <c:pt idx="6">
                  <c:v>0.76920991905766323</c:v>
                </c:pt>
                <c:pt idx="7">
                  <c:v>2.642920297873903</c:v>
                </c:pt>
                <c:pt idx="8">
                  <c:v>2.6794876056842263</c:v>
                </c:pt>
                <c:pt idx="9">
                  <c:v>-0.48448653941572034</c:v>
                </c:pt>
                <c:pt idx="10">
                  <c:v>-0.86750837144063053</c:v>
                </c:pt>
                <c:pt idx="11">
                  <c:v>-0.87658865355342763</c:v>
                </c:pt>
                <c:pt idx="12">
                  <c:v>-0.86535589173026284</c:v>
                </c:pt>
                <c:pt idx="13">
                  <c:v>0.93606276389205378</c:v>
                </c:pt>
                <c:pt idx="14">
                  <c:v>0.24983852268666304</c:v>
                </c:pt>
                <c:pt idx="15">
                  <c:v>0.66527780123661584</c:v>
                </c:pt>
                <c:pt idx="16">
                  <c:v>-2.7377458583746918E-3</c:v>
                </c:pt>
                <c:pt idx="17">
                  <c:v>3.2821578861246201</c:v>
                </c:pt>
                <c:pt idx="18">
                  <c:v>-0.35959197349539329</c:v>
                </c:pt>
                <c:pt idx="19">
                  <c:v>-0.95129178396046232</c:v>
                </c:pt>
                <c:pt idx="20">
                  <c:v>-0.78748286766417464</c:v>
                </c:pt>
                <c:pt idx="21">
                  <c:v>-0.94164771116772428</c:v>
                </c:pt>
                <c:pt idx="22">
                  <c:v>1.4561471566400155</c:v>
                </c:pt>
                <c:pt idx="23">
                  <c:v>2.1604167440989879</c:v>
                </c:pt>
                <c:pt idx="24">
                  <c:v>-0.89678976618971451</c:v>
                </c:pt>
                <c:pt idx="25">
                  <c:v>-0.17241664598094597</c:v>
                </c:pt>
                <c:pt idx="26">
                  <c:v>0.35400947907471769</c:v>
                </c:pt>
                <c:pt idx="27">
                  <c:v>0.76527126101444398</c:v>
                </c:pt>
                <c:pt idx="28">
                  <c:v>-0.16805939397866945</c:v>
                </c:pt>
                <c:pt idx="29">
                  <c:v>-0.76181119611879378</c:v>
                </c:pt>
                <c:pt idx="30">
                  <c:v>-0.71785184954084957</c:v>
                </c:pt>
                <c:pt idx="31">
                  <c:v>-0.19089035224154691</c:v>
                </c:pt>
                <c:pt idx="32">
                  <c:v>-0.47453630563356358</c:v>
                </c:pt>
                <c:pt idx="33">
                  <c:v>1.9942031195500181</c:v>
                </c:pt>
                <c:pt idx="34">
                  <c:v>1.3981729009915675</c:v>
                </c:pt>
                <c:pt idx="35">
                  <c:v>-0.67545168271891143</c:v>
                </c:pt>
                <c:pt idx="36">
                  <c:v>-0.84996357609354856</c:v>
                </c:pt>
                <c:pt idx="37">
                  <c:v>-1.3456912488872887</c:v>
                </c:pt>
                <c:pt idx="38">
                  <c:v>-1.3028152672424274</c:v>
                </c:pt>
                <c:pt idx="39">
                  <c:v>-0.82912321301212744</c:v>
                </c:pt>
                <c:pt idx="40">
                  <c:v>-0.23915311881955237</c:v>
                </c:pt>
                <c:pt idx="41">
                  <c:v>-0.81638828731187907</c:v>
                </c:pt>
                <c:pt idx="42">
                  <c:v>0.52211468402300354</c:v>
                </c:pt>
                <c:pt idx="43">
                  <c:v>-0.64421167645888333</c:v>
                </c:pt>
                <c:pt idx="44">
                  <c:v>-0.72369558113586263</c:v>
                </c:pt>
                <c:pt idx="45">
                  <c:v>-0.54779255566156726</c:v>
                </c:pt>
                <c:pt idx="46">
                  <c:v>-0.7657130846795096</c:v>
                </c:pt>
                <c:pt idx="47">
                  <c:v>-4.9937012020483416E-2</c:v>
                </c:pt>
                <c:pt idx="48">
                  <c:v>-0.75223361784415121</c:v>
                </c:pt>
                <c:pt idx="49">
                  <c:v>0.36038369133566567</c:v>
                </c:pt>
                <c:pt idx="50">
                  <c:v>-0.93288037226523524</c:v>
                </c:pt>
                <c:pt idx="51">
                  <c:v>-0.90558600840726666</c:v>
                </c:pt>
                <c:pt idx="52">
                  <c:v>-0.96342154184863105</c:v>
                </c:pt>
                <c:pt idx="53">
                  <c:v>-0.25688389401537909</c:v>
                </c:pt>
                <c:pt idx="54">
                  <c:v>-0.57119772458327067</c:v>
                </c:pt>
                <c:pt idx="55">
                  <c:v>-0.25309374716272992</c:v>
                </c:pt>
                <c:pt idx="56">
                  <c:v>7.6181532634745169E-2</c:v>
                </c:pt>
                <c:pt idx="57">
                  <c:v>-1.0135398901681343</c:v>
                </c:pt>
                <c:pt idx="58">
                  <c:v>-1.1799348968276213</c:v>
                </c:pt>
                <c:pt idx="59">
                  <c:v>0.92591826212184225</c:v>
                </c:pt>
                <c:pt idx="60">
                  <c:v>-9.2500821721991172E-2</c:v>
                </c:pt>
                <c:pt idx="61">
                  <c:v>1.4840833562329721</c:v>
                </c:pt>
                <c:pt idx="62">
                  <c:v>0.6067836748675427</c:v>
                </c:pt>
                <c:pt idx="63">
                  <c:v>0.22389698931030075</c:v>
                </c:pt>
                <c:pt idx="64">
                  <c:v>0.45444883256475815</c:v>
                </c:pt>
                <c:pt idx="65">
                  <c:v>-0.1516544887155902</c:v>
                </c:pt>
                <c:pt idx="66">
                  <c:v>-8.158675980646346E-2</c:v>
                </c:pt>
                <c:pt idx="67">
                  <c:v>-0.80728580852720355</c:v>
                </c:pt>
                <c:pt idx="68">
                  <c:v>-0.55527087567080569</c:v>
                </c:pt>
                <c:pt idx="69">
                  <c:v>-3.289702665611962E-2</c:v>
                </c:pt>
                <c:pt idx="70">
                  <c:v>-1.0421238779313751</c:v>
                </c:pt>
                <c:pt idx="71">
                  <c:v>-0.16013772654396743</c:v>
                </c:pt>
                <c:pt idx="72">
                  <c:v>0.15668133900896483</c:v>
                </c:pt>
                <c:pt idx="73">
                  <c:v>0.82928560831773113</c:v>
                </c:pt>
                <c:pt idx="74">
                  <c:v>0.18920358709723226</c:v>
                </c:pt>
                <c:pt idx="75">
                  <c:v>0.59042477904444401</c:v>
                </c:pt>
                <c:pt idx="76">
                  <c:v>0.13170823544378751</c:v>
                </c:pt>
                <c:pt idx="77">
                  <c:v>0.41391477394882753</c:v>
                </c:pt>
                <c:pt idx="78">
                  <c:v>0.48240747472199286</c:v>
                </c:pt>
                <c:pt idx="79">
                  <c:v>-0.74624577610953957</c:v>
                </c:pt>
                <c:pt idx="80">
                  <c:v>-0.30629640018947951</c:v>
                </c:pt>
                <c:pt idx="81">
                  <c:v>-1.0066449461086493</c:v>
                </c:pt>
                <c:pt idx="82">
                  <c:v>-0.69171926289485752</c:v>
                </c:pt>
                <c:pt idx="83">
                  <c:v>0.83573437519878679</c:v>
                </c:pt>
                <c:pt idx="84">
                  <c:v>-0.71032428540535175</c:v>
                </c:pt>
                <c:pt idx="85">
                  <c:v>-0.12863135139303974</c:v>
                </c:pt>
                <c:pt idx="86">
                  <c:v>0.9298381714009748</c:v>
                </c:pt>
                <c:pt idx="87">
                  <c:v>0.13815024015442001</c:v>
                </c:pt>
                <c:pt idx="88">
                  <c:v>-0.12033101403063824</c:v>
                </c:pt>
                <c:pt idx="89">
                  <c:v>1.9647674228599781</c:v>
                </c:pt>
                <c:pt idx="90">
                  <c:v>3.5161504717747341</c:v>
                </c:pt>
                <c:pt idx="91">
                  <c:v>-0.12826653318425943</c:v>
                </c:pt>
                <c:pt idx="92">
                  <c:v>0.62138741890744476</c:v>
                </c:pt>
                <c:pt idx="93">
                  <c:v>-0.3948109713674362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F-4926-ADCF-119FADBD01AA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1.1123452125793447</c:v>
              </c:pt>
            </c:numLit>
          </c:xVal>
          <c:yVal>
            <c:numLit>
              <c:formatCode>General</c:formatCode>
              <c:ptCount val="1"/>
              <c:pt idx="0">
                <c:v>-0.44211350624222556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DF-4926-ADCF-119FADBD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54560"/>
        <c:axId val="1169062840"/>
      </c:scatterChart>
      <c:valAx>
        <c:axId val="1169054560"/>
        <c:scaling>
          <c:orientation val="minMax"/>
          <c:max val="2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69062840"/>
        <c:crosses val="autoZero"/>
        <c:crossBetween val="midCat"/>
      </c:valAx>
      <c:valAx>
        <c:axId val="1169062840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69054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Sum 10 PFAS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regression'!$F$104:$F$198</c:f>
              <c:numCache>
                <c:formatCode>0.000</c:formatCode>
                <c:ptCount val="95"/>
                <c:pt idx="0">
                  <c:v>1.0060699266249691</c:v>
                </c:pt>
                <c:pt idx="1">
                  <c:v>1.1123452125793447</c:v>
                </c:pt>
                <c:pt idx="2">
                  <c:v>1.0308674933476567</c:v>
                </c:pt>
                <c:pt idx="3">
                  <c:v>1.0308674933476567</c:v>
                </c:pt>
                <c:pt idx="4">
                  <c:v>0.97064483130684376</c:v>
                </c:pt>
                <c:pt idx="5">
                  <c:v>1.0964039196861886</c:v>
                </c:pt>
                <c:pt idx="6">
                  <c:v>0.97064483130684376</c:v>
                </c:pt>
                <c:pt idx="7">
                  <c:v>1.0149262004545003</c:v>
                </c:pt>
                <c:pt idx="8">
                  <c:v>0.99721365279543761</c:v>
                </c:pt>
                <c:pt idx="9">
                  <c:v>1.1495415626633763</c:v>
                </c:pt>
                <c:pt idx="10">
                  <c:v>1.1601690912588141</c:v>
                </c:pt>
                <c:pt idx="11">
                  <c:v>0.84063473148932399</c:v>
                </c:pt>
                <c:pt idx="12">
                  <c:v>1.0485800410067192</c:v>
                </c:pt>
                <c:pt idx="13">
                  <c:v>1.059207569602157</c:v>
                </c:pt>
                <c:pt idx="14">
                  <c:v>1.0113836909226879</c:v>
                </c:pt>
                <c:pt idx="15">
                  <c:v>1.1459990531315638</c:v>
                </c:pt>
                <c:pt idx="16">
                  <c:v>0.85958715748452097</c:v>
                </c:pt>
                <c:pt idx="17">
                  <c:v>1.0822338815589383</c:v>
                </c:pt>
                <c:pt idx="18">
                  <c:v>0.85866610500624974</c:v>
                </c:pt>
                <c:pt idx="19">
                  <c:v>0.87445684124430412</c:v>
                </c:pt>
                <c:pt idx="20">
                  <c:v>0.82735032074502701</c:v>
                </c:pt>
                <c:pt idx="21">
                  <c:v>0.86559171114094324</c:v>
                </c:pt>
                <c:pt idx="22">
                  <c:v>0.91123694645834763</c:v>
                </c:pt>
                <c:pt idx="23">
                  <c:v>0.92407854351116803</c:v>
                </c:pt>
                <c:pt idx="24">
                  <c:v>0.82435690019064534</c:v>
                </c:pt>
                <c:pt idx="25">
                  <c:v>0.85221873765835088</c:v>
                </c:pt>
                <c:pt idx="26">
                  <c:v>0.86279312861081126</c:v>
                </c:pt>
                <c:pt idx="27">
                  <c:v>0.98658612420000003</c:v>
                </c:pt>
                <c:pt idx="28">
                  <c:v>1.0485800410067192</c:v>
                </c:pt>
                <c:pt idx="29">
                  <c:v>1.1902804222792205</c:v>
                </c:pt>
                <c:pt idx="30">
                  <c:v>1.0716063529635007</c:v>
                </c:pt>
                <c:pt idx="31">
                  <c:v>1.1955941865769393</c:v>
                </c:pt>
                <c:pt idx="32">
                  <c:v>1.2930131987017837</c:v>
                </c:pt>
                <c:pt idx="33">
                  <c:v>1.1194302316429698</c:v>
                </c:pt>
                <c:pt idx="34">
                  <c:v>1.0786913720271258</c:v>
                </c:pt>
                <c:pt idx="35">
                  <c:v>1.335523313083534</c:v>
                </c:pt>
                <c:pt idx="36">
                  <c:v>1.1513128174292826</c:v>
                </c:pt>
                <c:pt idx="37">
                  <c:v>1.4170010323152222</c:v>
                </c:pt>
                <c:pt idx="38">
                  <c:v>1.2575881033836585</c:v>
                </c:pt>
                <c:pt idx="39">
                  <c:v>1.0964039196861886</c:v>
                </c:pt>
                <c:pt idx="40">
                  <c:v>1.1017176839839071</c:v>
                </c:pt>
                <c:pt idx="41">
                  <c:v>0.95824604794549983</c:v>
                </c:pt>
                <c:pt idx="42">
                  <c:v>1.2558168486177521</c:v>
                </c:pt>
                <c:pt idx="43">
                  <c:v>1.1389140340679387</c:v>
                </c:pt>
                <c:pt idx="44">
                  <c:v>1.2009079508746581</c:v>
                </c:pt>
                <c:pt idx="45">
                  <c:v>0.92174048722017177</c:v>
                </c:pt>
                <c:pt idx="46">
                  <c:v>0.82873189946243386</c:v>
                </c:pt>
                <c:pt idx="47">
                  <c:v>0.89653553190132562</c:v>
                </c:pt>
                <c:pt idx="48">
                  <c:v>0.84268938701777518</c:v>
                </c:pt>
                <c:pt idx="49">
                  <c:v>0.96763369820480305</c:v>
                </c:pt>
                <c:pt idx="50">
                  <c:v>0.85753250195606967</c:v>
                </c:pt>
                <c:pt idx="51">
                  <c:v>0.83244267819700746</c:v>
                </c:pt>
                <c:pt idx="52">
                  <c:v>0.88560688999568393</c:v>
                </c:pt>
                <c:pt idx="53">
                  <c:v>0.8589495057687947</c:v>
                </c:pt>
                <c:pt idx="54">
                  <c:v>0.87561701311597262</c:v>
                </c:pt>
                <c:pt idx="55">
                  <c:v>0.88663421775990958</c:v>
                </c:pt>
                <c:pt idx="56">
                  <c:v>0.86123442441681375</c:v>
                </c:pt>
                <c:pt idx="57">
                  <c:v>0.93167722645690587</c:v>
                </c:pt>
                <c:pt idx="58">
                  <c:v>1.0946326649202822</c:v>
                </c:pt>
                <c:pt idx="59">
                  <c:v>0.9277804659719121</c:v>
                </c:pt>
                <c:pt idx="60">
                  <c:v>0.85285638937407715</c:v>
                </c:pt>
                <c:pt idx="61">
                  <c:v>0.91467318070420578</c:v>
                </c:pt>
                <c:pt idx="62">
                  <c:v>1.1123452125793447</c:v>
                </c:pt>
                <c:pt idx="63">
                  <c:v>1.1282865054725013</c:v>
                </c:pt>
                <c:pt idx="64">
                  <c:v>1.1637116007906265</c:v>
                </c:pt>
                <c:pt idx="65">
                  <c:v>1.2186204985337206</c:v>
                </c:pt>
                <c:pt idx="66">
                  <c:v>0.87499707394790549</c:v>
                </c:pt>
                <c:pt idx="67">
                  <c:v>0.88208209301153051</c:v>
                </c:pt>
                <c:pt idx="68">
                  <c:v>0.91042216926603081</c:v>
                </c:pt>
                <c:pt idx="69">
                  <c:v>1.0202399647522191</c:v>
                </c:pt>
                <c:pt idx="70">
                  <c:v>1.0379525124112816</c:v>
                </c:pt>
                <c:pt idx="71">
                  <c:v>0.86720355297791785</c:v>
                </c:pt>
                <c:pt idx="72">
                  <c:v>0.83549809266819575</c:v>
                </c:pt>
                <c:pt idx="73">
                  <c:v>0.93823086909075903</c:v>
                </c:pt>
                <c:pt idx="74">
                  <c:v>0.89076124136447121</c:v>
                </c:pt>
                <c:pt idx="75">
                  <c:v>0.91077642021921201</c:v>
                </c:pt>
                <c:pt idx="76">
                  <c:v>0.88155071658175865</c:v>
                </c:pt>
                <c:pt idx="77">
                  <c:v>0.90528553044490256</c:v>
                </c:pt>
                <c:pt idx="78">
                  <c:v>0.91219342403193704</c:v>
                </c:pt>
                <c:pt idx="79">
                  <c:v>1.1601690912588141</c:v>
                </c:pt>
                <c:pt idx="80">
                  <c:v>1.5764139612467858</c:v>
                </c:pt>
                <c:pt idx="81">
                  <c:v>1.5799564707785985</c:v>
                </c:pt>
                <c:pt idx="82">
                  <c:v>1.0078411813908752</c:v>
                </c:pt>
                <c:pt idx="83">
                  <c:v>0.89217824517719624</c:v>
                </c:pt>
                <c:pt idx="84">
                  <c:v>0.88155071658175865</c:v>
                </c:pt>
                <c:pt idx="85">
                  <c:v>0.99189988849771882</c:v>
                </c:pt>
                <c:pt idx="86">
                  <c:v>0.89022986493469936</c:v>
                </c:pt>
                <c:pt idx="87">
                  <c:v>0.85515902056975535</c:v>
                </c:pt>
                <c:pt idx="88">
                  <c:v>0.86684930202473665</c:v>
                </c:pt>
                <c:pt idx="89">
                  <c:v>1.1920516770451268</c:v>
                </c:pt>
                <c:pt idx="90">
                  <c:v>1.167254110322439</c:v>
                </c:pt>
                <c:pt idx="91">
                  <c:v>1.1495415626633763</c:v>
                </c:pt>
                <c:pt idx="92">
                  <c:v>1.7535394378374125</c:v>
                </c:pt>
                <c:pt idx="93">
                  <c:v>1.1158877221111574</c:v>
                </c:pt>
                <c:pt idx="94">
                  <c:v>1.0574363148362507</c:v>
                </c:pt>
              </c:numCache>
            </c:numRef>
          </c:xVal>
          <c:yVal>
            <c:numRef>
              <c:f>'Linear regression'!$E$104:$E$198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7-4359-A6BC-948019E31A62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1.1123452125793447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27-4359-A6BC-948019E31A6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regression'!xdata9</c:f>
              <c:numCache>
                <c:formatCode>General</c:formatCode>
                <c:ptCount val="70"/>
                <c:pt idx="0">
                  <c:v>0.78718959870000005</c:v>
                </c:pt>
                <c:pt idx="1">
                  <c:v>0.80627739180000002</c:v>
                </c:pt>
                <c:pt idx="2">
                  <c:v>0.8253651849000001</c:v>
                </c:pt>
                <c:pt idx="3">
                  <c:v>0.84445297800000008</c:v>
                </c:pt>
                <c:pt idx="4">
                  <c:v>0.86354077110000005</c:v>
                </c:pt>
                <c:pt idx="5">
                  <c:v>0.88262856420000002</c:v>
                </c:pt>
                <c:pt idx="6">
                  <c:v>0.90171635729999999</c:v>
                </c:pt>
                <c:pt idx="7">
                  <c:v>0.92080415040000008</c:v>
                </c:pt>
                <c:pt idx="8">
                  <c:v>0.93989194350000005</c:v>
                </c:pt>
                <c:pt idx="9">
                  <c:v>0.95897973660000002</c:v>
                </c:pt>
                <c:pt idx="10">
                  <c:v>0.9780675297000001</c:v>
                </c:pt>
                <c:pt idx="11">
                  <c:v>0.99715532280000008</c:v>
                </c:pt>
                <c:pt idx="12">
                  <c:v>1.0162431159</c:v>
                </c:pt>
                <c:pt idx="13">
                  <c:v>1.035330909</c:v>
                </c:pt>
                <c:pt idx="14">
                  <c:v>1.0544187021</c:v>
                </c:pt>
                <c:pt idx="15">
                  <c:v>1.0735064952000002</c:v>
                </c:pt>
                <c:pt idx="16">
                  <c:v>1.0925942882999999</c:v>
                </c:pt>
                <c:pt idx="17">
                  <c:v>1.1116820814000001</c:v>
                </c:pt>
                <c:pt idx="18">
                  <c:v>1.1307698745000001</c:v>
                </c:pt>
                <c:pt idx="19">
                  <c:v>1.1498576676000001</c:v>
                </c:pt>
                <c:pt idx="20">
                  <c:v>1.1689454607</c:v>
                </c:pt>
                <c:pt idx="21">
                  <c:v>1.1880332538</c:v>
                </c:pt>
                <c:pt idx="22">
                  <c:v>1.2071210469</c:v>
                </c:pt>
                <c:pt idx="23">
                  <c:v>1.22620884</c:v>
                </c:pt>
                <c:pt idx="24">
                  <c:v>1.2452966331000002</c:v>
                </c:pt>
                <c:pt idx="25">
                  <c:v>1.2643844261999999</c:v>
                </c:pt>
                <c:pt idx="26">
                  <c:v>1.2834722193000001</c:v>
                </c:pt>
                <c:pt idx="27">
                  <c:v>1.3025600124000001</c:v>
                </c:pt>
                <c:pt idx="28">
                  <c:v>1.3216478055000001</c:v>
                </c:pt>
                <c:pt idx="29">
                  <c:v>1.3407355986</c:v>
                </c:pt>
                <c:pt idx="30">
                  <c:v>1.3598233917</c:v>
                </c:pt>
                <c:pt idx="31">
                  <c:v>1.3789111848000002</c:v>
                </c:pt>
                <c:pt idx="32">
                  <c:v>1.3979989778999999</c:v>
                </c:pt>
                <c:pt idx="33">
                  <c:v>1.4170867710000001</c:v>
                </c:pt>
                <c:pt idx="34">
                  <c:v>1.4361745640999999</c:v>
                </c:pt>
                <c:pt idx="35">
                  <c:v>1.4552623572000001</c:v>
                </c:pt>
                <c:pt idx="36">
                  <c:v>1.4743501503000001</c:v>
                </c:pt>
                <c:pt idx="37">
                  <c:v>1.4934379434</c:v>
                </c:pt>
                <c:pt idx="38">
                  <c:v>1.5125257365000002</c:v>
                </c:pt>
                <c:pt idx="39">
                  <c:v>1.5316135296</c:v>
                </c:pt>
                <c:pt idx="40">
                  <c:v>1.5507013227000002</c:v>
                </c:pt>
                <c:pt idx="41">
                  <c:v>1.5697891157999999</c:v>
                </c:pt>
                <c:pt idx="42">
                  <c:v>1.5888769089000001</c:v>
                </c:pt>
                <c:pt idx="43">
                  <c:v>1.6079647020000001</c:v>
                </c:pt>
                <c:pt idx="44">
                  <c:v>1.6270524951000001</c:v>
                </c:pt>
                <c:pt idx="45">
                  <c:v>1.6461402882</c:v>
                </c:pt>
                <c:pt idx="46">
                  <c:v>1.6652280813</c:v>
                </c:pt>
                <c:pt idx="47">
                  <c:v>1.6843158744000002</c:v>
                </c:pt>
                <c:pt idx="48">
                  <c:v>1.7034036674999999</c:v>
                </c:pt>
                <c:pt idx="49">
                  <c:v>1.7224914606000001</c:v>
                </c:pt>
                <c:pt idx="50">
                  <c:v>1.7415792536999999</c:v>
                </c:pt>
                <c:pt idx="51">
                  <c:v>1.7606670468000001</c:v>
                </c:pt>
                <c:pt idx="52">
                  <c:v>1.7797548399000001</c:v>
                </c:pt>
                <c:pt idx="53">
                  <c:v>1.798842633</c:v>
                </c:pt>
                <c:pt idx="54">
                  <c:v>1.8179304261000002</c:v>
                </c:pt>
                <c:pt idx="55">
                  <c:v>1.8370182192</c:v>
                </c:pt>
                <c:pt idx="56">
                  <c:v>1.8561060123000002</c:v>
                </c:pt>
                <c:pt idx="57">
                  <c:v>1.8751938053999999</c:v>
                </c:pt>
                <c:pt idx="58">
                  <c:v>1.8942815985000001</c:v>
                </c:pt>
                <c:pt idx="59">
                  <c:v>1.9133693915999999</c:v>
                </c:pt>
                <c:pt idx="60">
                  <c:v>1.9324571847000001</c:v>
                </c:pt>
                <c:pt idx="61">
                  <c:v>1.9515449778000002</c:v>
                </c:pt>
                <c:pt idx="62">
                  <c:v>1.9706327709</c:v>
                </c:pt>
                <c:pt idx="63">
                  <c:v>1.9897205640000002</c:v>
                </c:pt>
                <c:pt idx="64">
                  <c:v>2.0088083570999999</c:v>
                </c:pt>
                <c:pt idx="65">
                  <c:v>2.0278961502000001</c:v>
                </c:pt>
                <c:pt idx="66">
                  <c:v>2.0469839432999999</c:v>
                </c:pt>
                <c:pt idx="67">
                  <c:v>2.0660717364000001</c:v>
                </c:pt>
                <c:pt idx="68">
                  <c:v>2.0851595294999998</c:v>
                </c:pt>
                <c:pt idx="69">
                  <c:v>2.1042473226</c:v>
                </c:pt>
              </c:numCache>
            </c:numRef>
          </c:xVal>
          <c:yVal>
            <c:numRef>
              <c:f>'Linear regression'!ydata10</c:f>
              <c:numCache>
                <c:formatCode>General</c:formatCode>
                <c:ptCount val="70"/>
                <c:pt idx="0">
                  <c:v>-1.0484435134978982</c:v>
                </c:pt>
                <c:pt idx="1">
                  <c:v>-1.029256113260332</c:v>
                </c:pt>
                <c:pt idx="2">
                  <c:v>-1.0100771246797007</c:v>
                </c:pt>
                <c:pt idx="3">
                  <c:v>-0.99090654900988206</c:v>
                </c:pt>
                <c:pt idx="4">
                  <c:v>-0.97174438738929636</c:v>
                </c:pt>
                <c:pt idx="5">
                  <c:v>-0.95259064084083134</c:v>
                </c:pt>
                <c:pt idx="6">
                  <c:v>-0.93344531027176791</c:v>
                </c:pt>
                <c:pt idx="7">
                  <c:v>-0.9143083964737212</c:v>
                </c:pt>
                <c:pt idx="8">
                  <c:v>-0.89517990012258475</c:v>
                </c:pt>
                <c:pt idx="9">
                  <c:v>-0.87605982177848418</c:v>
                </c:pt>
                <c:pt idx="10">
                  <c:v>-0.85694816188573841</c:v>
                </c:pt>
                <c:pt idx="11">
                  <c:v>-0.83784492077282913</c:v>
                </c:pt>
                <c:pt idx="12">
                  <c:v>-0.81875009865237836</c:v>
                </c:pt>
                <c:pt idx="13">
                  <c:v>-0.79966369562113448</c:v>
                </c:pt>
                <c:pt idx="14">
                  <c:v>-0.78058571165996393</c:v>
                </c:pt>
                <c:pt idx="15">
                  <c:v>-0.76151614663385381</c:v>
                </c:pt>
                <c:pt idx="16">
                  <c:v>-0.74245500029192213</c:v>
                </c:pt>
                <c:pt idx="17">
                  <c:v>-0.72340227226743115</c:v>
                </c:pt>
                <c:pt idx="18">
                  <c:v>-0.70435796207781731</c:v>
                </c:pt>
                <c:pt idx="19">
                  <c:v>-0.68532206912472216</c:v>
                </c:pt>
                <c:pt idx="20">
                  <c:v>-0.66629459269403335</c:v>
                </c:pt>
                <c:pt idx="21">
                  <c:v>-0.64727553195593424</c:v>
                </c:pt>
                <c:pt idx="22">
                  <c:v>-0.62826488596496066</c:v>
                </c:pt>
                <c:pt idx="23">
                  <c:v>-0.60926265366006604</c:v>
                </c:pt>
                <c:pt idx="24">
                  <c:v>-0.59026883386469509</c:v>
                </c:pt>
                <c:pt idx="25">
                  <c:v>-0.57128342528686371</c:v>
                </c:pt>
                <c:pt idx="26">
                  <c:v>-0.55230642651924766</c:v>
                </c:pt>
                <c:pt idx="27">
                  <c:v>-0.53333783603927931</c:v>
                </c:pt>
                <c:pt idx="28">
                  <c:v>-0.51437765220925336</c:v>
                </c:pt>
                <c:pt idx="29">
                  <c:v>-0.49542587327643717</c:v>
                </c:pt>
                <c:pt idx="30">
                  <c:v>-0.47648249737319248</c:v>
                </c:pt>
                <c:pt idx="31">
                  <c:v>-0.45754752251710307</c:v>
                </c:pt>
                <c:pt idx="32">
                  <c:v>-0.43862094661111017</c:v>
                </c:pt>
                <c:pt idx="33">
                  <c:v>-0.41970276744365553</c:v>
                </c:pt>
                <c:pt idx="34">
                  <c:v>-0.40079298268883634</c:v>
                </c:pt>
                <c:pt idx="35">
                  <c:v>-0.38189158990655758</c:v>
                </c:pt>
                <c:pt idx="36">
                  <c:v>-0.36299858654270589</c:v>
                </c:pt>
                <c:pt idx="37">
                  <c:v>-0.34411396992931942</c:v>
                </c:pt>
                <c:pt idx="38">
                  <c:v>-0.32523773728477146</c:v>
                </c:pt>
                <c:pt idx="39">
                  <c:v>-0.30636988571396095</c:v>
                </c:pt>
                <c:pt idx="40">
                  <c:v>-0.28751041220850793</c:v>
                </c:pt>
                <c:pt idx="41">
                  <c:v>-0.26865931364696016</c:v>
                </c:pt>
                <c:pt idx="42">
                  <c:v>-0.24981658679500396</c:v>
                </c:pt>
                <c:pt idx="43">
                  <c:v>-0.23098222830568682</c:v>
                </c:pt>
                <c:pt idx="44">
                  <c:v>-0.2121562347196404</c:v>
                </c:pt>
                <c:pt idx="45">
                  <c:v>-0.19333860246531964</c:v>
                </c:pt>
                <c:pt idx="46">
                  <c:v>-0.17452932785924236</c:v>
                </c:pt>
                <c:pt idx="47">
                  <c:v>-0.15572840710623925</c:v>
                </c:pt>
                <c:pt idx="48">
                  <c:v>-0.13693583629971284</c:v>
                </c:pt>
                <c:pt idx="49">
                  <c:v>-0.11815161142189612</c:v>
                </c:pt>
                <c:pt idx="50">
                  <c:v>-9.9375728344131664E-2</c:v>
                </c:pt>
                <c:pt idx="51">
                  <c:v>-8.0608182827142549E-2</c:v>
                </c:pt>
                <c:pt idx="52">
                  <c:v>-6.1848970521323654E-2</c:v>
                </c:pt>
                <c:pt idx="53">
                  <c:v>-4.3098086967030547E-2</c:v>
                </c:pt>
                <c:pt idx="54">
                  <c:v>-2.4355527594881465E-2</c:v>
                </c:pt>
                <c:pt idx="55">
                  <c:v>-5.6212877260644056E-3</c:v>
                </c:pt>
                <c:pt idx="56">
                  <c:v>1.3104637427351573E-2</c:v>
                </c:pt>
                <c:pt idx="57">
                  <c:v>3.1822252762092829E-2</c:v>
                </c:pt>
                <c:pt idx="58">
                  <c:v>5.0531563283355396E-2</c:v>
                </c:pt>
                <c:pt idx="59">
                  <c:v>6.9232574104470146E-2</c:v>
                </c:pt>
                <c:pt idx="60">
                  <c:v>8.7925290446561943E-2</c:v>
                </c:pt>
                <c:pt idx="61">
                  <c:v>0.10660971763820126</c:v>
                </c:pt>
                <c:pt idx="62">
                  <c:v>0.12528586111504958</c:v>
                </c:pt>
                <c:pt idx="63">
                  <c:v>0.14395372641950011</c:v>
                </c:pt>
                <c:pt idx="64">
                  <c:v>0.16261331920030697</c:v>
                </c:pt>
                <c:pt idx="65">
                  <c:v>0.18126464521221575</c:v>
                </c:pt>
                <c:pt idx="66">
                  <c:v>0.19990771031557775</c:v>
                </c:pt>
                <c:pt idx="67">
                  <c:v>0.21854252047596767</c:v>
                </c:pt>
                <c:pt idx="68">
                  <c:v>0.23716908176378682</c:v>
                </c:pt>
                <c:pt idx="69">
                  <c:v>0.25578740035386627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7-4359-A6BC-948019E31A6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regression'!xdata11</c:f>
              <c:numCache>
                <c:formatCode>General</c:formatCode>
                <c:ptCount val="70"/>
                <c:pt idx="0">
                  <c:v>0.65948552019999995</c:v>
                </c:pt>
                <c:pt idx="1">
                  <c:v>0.68042409709999996</c:v>
                </c:pt>
                <c:pt idx="2">
                  <c:v>0.70136267399999996</c:v>
                </c:pt>
                <c:pt idx="3">
                  <c:v>0.72230125089999997</c:v>
                </c:pt>
                <c:pt idx="4">
                  <c:v>0.74323982779999997</c:v>
                </c:pt>
                <c:pt idx="5">
                  <c:v>0.76417840469999998</c:v>
                </c:pt>
                <c:pt idx="6">
                  <c:v>0.78511698159999987</c:v>
                </c:pt>
                <c:pt idx="7">
                  <c:v>0.80605555849999999</c:v>
                </c:pt>
                <c:pt idx="8">
                  <c:v>0.82699413539999989</c:v>
                </c:pt>
                <c:pt idx="9">
                  <c:v>0.8479327123</c:v>
                </c:pt>
                <c:pt idx="10">
                  <c:v>0.8688712891999999</c:v>
                </c:pt>
                <c:pt idx="11">
                  <c:v>0.8898098660999999</c:v>
                </c:pt>
                <c:pt idx="12">
                  <c:v>0.91074844299999991</c:v>
                </c:pt>
                <c:pt idx="13">
                  <c:v>0.93168701989999991</c:v>
                </c:pt>
                <c:pt idx="14">
                  <c:v>0.95262559679999992</c:v>
                </c:pt>
                <c:pt idx="15">
                  <c:v>0.97356417369999992</c:v>
                </c:pt>
                <c:pt idx="16">
                  <c:v>0.99450275059999993</c:v>
                </c:pt>
                <c:pt idx="17">
                  <c:v>1.0154413275</c:v>
                </c:pt>
                <c:pt idx="18">
                  <c:v>1.0363799043999999</c:v>
                </c:pt>
                <c:pt idx="19">
                  <c:v>1.0573184812999998</c:v>
                </c:pt>
                <c:pt idx="20">
                  <c:v>1.0782570582</c:v>
                </c:pt>
                <c:pt idx="21">
                  <c:v>1.0991956350999998</c:v>
                </c:pt>
                <c:pt idx="22">
                  <c:v>1.120134212</c:v>
                </c:pt>
                <c:pt idx="23">
                  <c:v>1.1410727888999999</c:v>
                </c:pt>
                <c:pt idx="24">
                  <c:v>1.1620113657999998</c:v>
                </c:pt>
                <c:pt idx="25">
                  <c:v>1.1829499426999999</c:v>
                </c:pt>
                <c:pt idx="26">
                  <c:v>1.2038885196</c:v>
                </c:pt>
                <c:pt idx="27">
                  <c:v>1.2248270964999999</c:v>
                </c:pt>
                <c:pt idx="28">
                  <c:v>1.2457656733999998</c:v>
                </c:pt>
                <c:pt idx="29">
                  <c:v>1.2667042502999999</c:v>
                </c:pt>
                <c:pt idx="30">
                  <c:v>1.2876428272</c:v>
                </c:pt>
                <c:pt idx="31">
                  <c:v>1.3085814040999999</c:v>
                </c:pt>
                <c:pt idx="32">
                  <c:v>1.3295199809999998</c:v>
                </c:pt>
                <c:pt idx="33">
                  <c:v>1.3504585578999999</c:v>
                </c:pt>
                <c:pt idx="34">
                  <c:v>1.3713971348</c:v>
                </c:pt>
                <c:pt idx="35">
                  <c:v>1.3923357116999999</c:v>
                </c:pt>
                <c:pt idx="36">
                  <c:v>1.4132742885999998</c:v>
                </c:pt>
                <c:pt idx="37">
                  <c:v>1.4342128654999999</c:v>
                </c:pt>
                <c:pt idx="38">
                  <c:v>1.4551514424000001</c:v>
                </c:pt>
                <c:pt idx="39">
                  <c:v>1.4760900192999999</c:v>
                </c:pt>
                <c:pt idx="40">
                  <c:v>1.4970285961999998</c:v>
                </c:pt>
                <c:pt idx="41">
                  <c:v>1.5179671730999997</c:v>
                </c:pt>
                <c:pt idx="42">
                  <c:v>1.5389057499999999</c:v>
                </c:pt>
                <c:pt idx="43">
                  <c:v>1.5598443269</c:v>
                </c:pt>
                <c:pt idx="44">
                  <c:v>1.5807829037999999</c:v>
                </c:pt>
                <c:pt idx="45">
                  <c:v>1.6017214806999998</c:v>
                </c:pt>
                <c:pt idx="46">
                  <c:v>1.6226600575999999</c:v>
                </c:pt>
                <c:pt idx="47">
                  <c:v>1.6435986345</c:v>
                </c:pt>
                <c:pt idx="48">
                  <c:v>1.6645372113999999</c:v>
                </c:pt>
                <c:pt idx="49">
                  <c:v>1.6854757882999998</c:v>
                </c:pt>
                <c:pt idx="50">
                  <c:v>1.7064143651999997</c:v>
                </c:pt>
                <c:pt idx="51">
                  <c:v>1.7273529421</c:v>
                </c:pt>
                <c:pt idx="52">
                  <c:v>1.7482915189999999</c:v>
                </c:pt>
                <c:pt idx="53">
                  <c:v>1.7692300958999998</c:v>
                </c:pt>
                <c:pt idx="54">
                  <c:v>1.7901686727999997</c:v>
                </c:pt>
                <c:pt idx="55">
                  <c:v>1.8111072497</c:v>
                </c:pt>
                <c:pt idx="56">
                  <c:v>1.8320458265999999</c:v>
                </c:pt>
                <c:pt idx="57">
                  <c:v>1.8529844034999998</c:v>
                </c:pt>
                <c:pt idx="58">
                  <c:v>1.8739229803999997</c:v>
                </c:pt>
                <c:pt idx="59">
                  <c:v>1.8948615573000001</c:v>
                </c:pt>
                <c:pt idx="60">
                  <c:v>1.9158001341999999</c:v>
                </c:pt>
                <c:pt idx="61">
                  <c:v>1.9367387110999998</c:v>
                </c:pt>
                <c:pt idx="62">
                  <c:v>1.9576772879999997</c:v>
                </c:pt>
                <c:pt idx="63">
                  <c:v>1.9786158649000001</c:v>
                </c:pt>
                <c:pt idx="64">
                  <c:v>1.9995544418</c:v>
                </c:pt>
                <c:pt idx="65">
                  <c:v>2.0204930186999999</c:v>
                </c:pt>
                <c:pt idx="66">
                  <c:v>2.0414315955999998</c:v>
                </c:pt>
                <c:pt idx="67">
                  <c:v>2.0623701724999997</c:v>
                </c:pt>
                <c:pt idx="68">
                  <c:v>2.0833087494</c:v>
                </c:pt>
                <c:pt idx="69">
                  <c:v>2.1042473262999999</c:v>
                </c:pt>
              </c:numCache>
            </c:numRef>
          </c:xVal>
          <c:yVal>
            <c:numRef>
              <c:f>'Linear regression'!ydata12</c:f>
              <c:numCache>
                <c:formatCode>General</c:formatCode>
                <c:ptCount val="70"/>
                <c:pt idx="0">
                  <c:v>2.4960013199220192</c:v>
                </c:pt>
                <c:pt idx="1">
                  <c:v>2.516769389462358</c:v>
                </c:pt>
                <c:pt idx="2">
                  <c:v>2.5375475675384194</c:v>
                </c:pt>
                <c:pt idx="3">
                  <c:v>2.5583358567994958</c:v>
                </c:pt>
                <c:pt idx="4">
                  <c:v>2.5791342597287135</c:v>
                </c:pt>
                <c:pt idx="5">
                  <c:v>2.5999427786428297</c:v>
                </c:pt>
                <c:pt idx="6">
                  <c:v>2.6207614156920394</c:v>
                </c:pt>
                <c:pt idx="7">
                  <c:v>2.6415901728597992</c:v>
                </c:pt>
                <c:pt idx="8">
                  <c:v>2.6624290519626617</c:v>
                </c:pt>
                <c:pt idx="9">
                  <c:v>2.6832780546501294</c:v>
                </c:pt>
                <c:pt idx="10">
                  <c:v>2.7041371824045131</c:v>
                </c:pt>
                <c:pt idx="11">
                  <c:v>2.7250064365408124</c:v>
                </c:pt>
                <c:pt idx="12">
                  <c:v>2.7458858182066086</c:v>
                </c:pt>
                <c:pt idx="13">
                  <c:v>2.7667753283819652</c:v>
                </c:pt>
                <c:pt idx="14">
                  <c:v>2.78767496787935</c:v>
                </c:pt>
                <c:pt idx="15">
                  <c:v>2.8085847373435664</c:v>
                </c:pt>
                <c:pt idx="16">
                  <c:v>2.8295046372517012</c:v>
                </c:pt>
                <c:pt idx="17">
                  <c:v>2.8504346679130856</c:v>
                </c:pt>
                <c:pt idx="18">
                  <c:v>2.871374829469266</c:v>
                </c:pt>
                <c:pt idx="19">
                  <c:v>2.8923251218939972</c:v>
                </c:pt>
                <c:pt idx="20">
                  <c:v>2.9132855449932409</c:v>
                </c:pt>
                <c:pt idx="21">
                  <c:v>2.9342560984051822</c:v>
                </c:pt>
                <c:pt idx="22">
                  <c:v>2.9552367816002634</c:v>
                </c:pt>
                <c:pt idx="23">
                  <c:v>2.9762275938812222</c:v>
                </c:pt>
                <c:pt idx="24">
                  <c:v>2.9972285343831517</c:v>
                </c:pt>
                <c:pt idx="25">
                  <c:v>3.0182396020735749</c:v>
                </c:pt>
                <c:pt idx="26">
                  <c:v>3.0392607957525257</c:v>
                </c:pt>
                <c:pt idx="27">
                  <c:v>3.0602921140526504</c:v>
                </c:pt>
                <c:pt idx="28">
                  <c:v>3.0813335554393206</c:v>
                </c:pt>
                <c:pt idx="29">
                  <c:v>3.1023851182107602</c:v>
                </c:pt>
                <c:pt idx="30">
                  <c:v>3.1234468004981855</c:v>
                </c:pt>
                <c:pt idx="31">
                  <c:v>3.1445186002659593</c:v>
                </c:pt>
                <c:pt idx="32">
                  <c:v>3.1656005153117603</c:v>
                </c:pt>
                <c:pt idx="33">
                  <c:v>3.1866925432667657</c:v>
                </c:pt>
                <c:pt idx="34">
                  <c:v>3.2077946815958427</c:v>
                </c:pt>
                <c:pt idx="35">
                  <c:v>3.2289069275977607</c:v>
                </c:pt>
                <c:pt idx="36">
                  <c:v>3.2500292784054139</c:v>
                </c:pt>
                <c:pt idx="37">
                  <c:v>3.2711617309860577</c:v>
                </c:pt>
                <c:pt idx="38">
                  <c:v>3.2923042821415551</c:v>
                </c:pt>
                <c:pt idx="39">
                  <c:v>3.3134569285086424</c:v>
                </c:pt>
                <c:pt idx="40">
                  <c:v>3.3346196665592078</c:v>
                </c:pt>
                <c:pt idx="41">
                  <c:v>3.3557924926005764</c:v>
                </c:pt>
                <c:pt idx="42">
                  <c:v>3.376975402775817</c:v>
                </c:pt>
                <c:pt idx="43">
                  <c:v>3.3981683930640556</c:v>
                </c:pt>
                <c:pt idx="44">
                  <c:v>3.4193714592808062</c:v>
                </c:pt>
                <c:pt idx="45">
                  <c:v>3.4405845970783142</c:v>
                </c:pt>
                <c:pt idx="46">
                  <c:v>3.4618078019459113</c:v>
                </c:pt>
                <c:pt idx="47">
                  <c:v>3.4830410692103824</c:v>
                </c:pt>
                <c:pt idx="48">
                  <c:v>3.5042843940363477</c:v>
                </c:pt>
                <c:pt idx="49">
                  <c:v>3.5255377714266611</c:v>
                </c:pt>
                <c:pt idx="50">
                  <c:v>3.546801196222809</c:v>
                </c:pt>
                <c:pt idx="51">
                  <c:v>3.5680746631053384</c:v>
                </c:pt>
                <c:pt idx="52">
                  <c:v>3.5893581665942822</c:v>
                </c:pt>
                <c:pt idx="53">
                  <c:v>3.6106517010496075</c:v>
                </c:pt>
                <c:pt idx="54">
                  <c:v>3.631955260671675</c:v>
                </c:pt>
                <c:pt idx="55">
                  <c:v>3.6532688395017026</c:v>
                </c:pt>
                <c:pt idx="56">
                  <c:v>3.67459243142225</c:v>
                </c:pt>
                <c:pt idx="57">
                  <c:v>3.6959260301577146</c:v>
                </c:pt>
                <c:pt idx="58">
                  <c:v>3.7172696292748348</c:v>
                </c:pt>
                <c:pt idx="59">
                  <c:v>3.7386232221832092</c:v>
                </c:pt>
                <c:pt idx="60">
                  <c:v>3.7599868021358245</c:v>
                </c:pt>
                <c:pt idx="61">
                  <c:v>3.7813603622296004</c:v>
                </c:pt>
                <c:pt idx="62">
                  <c:v>3.80274389540594</c:v>
                </c:pt>
                <c:pt idx="63">
                  <c:v>3.824137394451296</c:v>
                </c:pt>
                <c:pt idx="64">
                  <c:v>3.8455408519977463</c:v>
                </c:pt>
                <c:pt idx="65">
                  <c:v>3.8669542605235825</c:v>
                </c:pt>
                <c:pt idx="66">
                  <c:v>3.8883776123539087</c:v>
                </c:pt>
                <c:pt idx="67">
                  <c:v>3.9098108996612506</c:v>
                </c:pt>
                <c:pt idx="68">
                  <c:v>3.9312541144661779</c:v>
                </c:pt>
                <c:pt idx="69">
                  <c:v>3.9527072486379353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27-4359-A6BC-948019E31A62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B27-4359-A6BC-948019E3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58688"/>
        <c:axId val="685359048"/>
      </c:scatterChart>
      <c:valAx>
        <c:axId val="685358688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85359048"/>
        <c:crosses val="autoZero"/>
        <c:crossBetween val="midCat"/>
      </c:valAx>
      <c:valAx>
        <c:axId val="68535904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85358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Sum 10 PFAS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regression'!$B$104:$B$198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'Linear regression'!$H$104:$H$198</c:f>
              <c:numCache>
                <c:formatCode>0.000</c:formatCode>
                <c:ptCount val="95"/>
                <c:pt idx="0">
                  <c:v>-0.22327235989918953</c:v>
                </c:pt>
                <c:pt idx="1">
                  <c:v>-0.44211350624222556</c:v>
                </c:pt>
                <c:pt idx="2">
                  <c:v>-0.72757764849322415</c:v>
                </c:pt>
                <c:pt idx="3">
                  <c:v>-0.12981769008241689</c:v>
                </c:pt>
                <c:pt idx="4">
                  <c:v>-0.69172955180596174</c:v>
                </c:pt>
                <c:pt idx="5">
                  <c:v>-0.96422390555001425</c:v>
                </c:pt>
                <c:pt idx="6">
                  <c:v>0.76920991905766323</c:v>
                </c:pt>
                <c:pt idx="7">
                  <c:v>2.642920297873903</c:v>
                </c:pt>
                <c:pt idx="8">
                  <c:v>2.6794876056842263</c:v>
                </c:pt>
                <c:pt idx="9">
                  <c:v>-0.48448653941572034</c:v>
                </c:pt>
                <c:pt idx="10">
                  <c:v>-0.86750837144063053</c:v>
                </c:pt>
                <c:pt idx="11">
                  <c:v>-0.87658865355342763</c:v>
                </c:pt>
                <c:pt idx="12">
                  <c:v>-0.86535589173026284</c:v>
                </c:pt>
                <c:pt idx="13">
                  <c:v>0.93606276389205378</c:v>
                </c:pt>
                <c:pt idx="14">
                  <c:v>0.24983852268666304</c:v>
                </c:pt>
                <c:pt idx="15">
                  <c:v>0.66527780123661584</c:v>
                </c:pt>
                <c:pt idx="16">
                  <c:v>-2.7377458583746918E-3</c:v>
                </c:pt>
                <c:pt idx="17">
                  <c:v>3.2821578861246201</c:v>
                </c:pt>
                <c:pt idx="18">
                  <c:v>-0.35959197349539329</c:v>
                </c:pt>
                <c:pt idx="19">
                  <c:v>-0.95129178396046232</c:v>
                </c:pt>
                <c:pt idx="20">
                  <c:v>-0.78748286766417464</c:v>
                </c:pt>
                <c:pt idx="21">
                  <c:v>-0.94164771116772428</c:v>
                </c:pt>
                <c:pt idx="22">
                  <c:v>1.4561471566400155</c:v>
                </c:pt>
                <c:pt idx="23">
                  <c:v>2.1604167440989879</c:v>
                </c:pt>
                <c:pt idx="24">
                  <c:v>-0.89678976618971451</c:v>
                </c:pt>
                <c:pt idx="25">
                  <c:v>-0.17241664598094597</c:v>
                </c:pt>
                <c:pt idx="26">
                  <c:v>0.35400947907471769</c:v>
                </c:pt>
                <c:pt idx="27">
                  <c:v>0.76527126101444398</c:v>
                </c:pt>
                <c:pt idx="28">
                  <c:v>-0.16805939397866945</c:v>
                </c:pt>
                <c:pt idx="29">
                  <c:v>-0.76181119611879378</c:v>
                </c:pt>
                <c:pt idx="30">
                  <c:v>-0.71785184954084957</c:v>
                </c:pt>
                <c:pt idx="31">
                  <c:v>-0.19089035224154691</c:v>
                </c:pt>
                <c:pt idx="32">
                  <c:v>-0.47453630563356358</c:v>
                </c:pt>
                <c:pt idx="33">
                  <c:v>1.9942031195500181</c:v>
                </c:pt>
                <c:pt idx="34">
                  <c:v>1.3981729009915675</c:v>
                </c:pt>
                <c:pt idx="35">
                  <c:v>-0.67545168271891143</c:v>
                </c:pt>
                <c:pt idx="36">
                  <c:v>-0.84996357609354856</c:v>
                </c:pt>
                <c:pt idx="37">
                  <c:v>-1.3456912488872887</c:v>
                </c:pt>
                <c:pt idx="38">
                  <c:v>-1.3028152672424274</c:v>
                </c:pt>
                <c:pt idx="39">
                  <c:v>-0.82912321301212744</c:v>
                </c:pt>
                <c:pt idx="40">
                  <c:v>-0.23915311881955237</c:v>
                </c:pt>
                <c:pt idx="41">
                  <c:v>-0.81638828731187907</c:v>
                </c:pt>
                <c:pt idx="42">
                  <c:v>0.52211468402300354</c:v>
                </c:pt>
                <c:pt idx="43">
                  <c:v>-0.64421167645888333</c:v>
                </c:pt>
                <c:pt idx="44">
                  <c:v>-0.72369558113586263</c:v>
                </c:pt>
                <c:pt idx="45">
                  <c:v>-0.54779255566156726</c:v>
                </c:pt>
                <c:pt idx="46">
                  <c:v>-0.7657130846795096</c:v>
                </c:pt>
                <c:pt idx="47">
                  <c:v>-4.9937012020483416E-2</c:v>
                </c:pt>
                <c:pt idx="48">
                  <c:v>-0.75223361784415121</c:v>
                </c:pt>
                <c:pt idx="49">
                  <c:v>0.36038369133566567</c:v>
                </c:pt>
                <c:pt idx="50">
                  <c:v>-0.93288037226523524</c:v>
                </c:pt>
                <c:pt idx="51">
                  <c:v>-0.90558600840726666</c:v>
                </c:pt>
                <c:pt idx="52">
                  <c:v>-0.96342154184863105</c:v>
                </c:pt>
                <c:pt idx="53">
                  <c:v>-0.25688389401537909</c:v>
                </c:pt>
                <c:pt idx="54">
                  <c:v>-0.57119772458327067</c:v>
                </c:pt>
                <c:pt idx="55">
                  <c:v>-0.25309374716272992</c:v>
                </c:pt>
                <c:pt idx="56">
                  <c:v>7.6181532634745169E-2</c:v>
                </c:pt>
                <c:pt idx="57">
                  <c:v>-1.0135398901681343</c:v>
                </c:pt>
                <c:pt idx="58">
                  <c:v>-1.1799348968276213</c:v>
                </c:pt>
                <c:pt idx="59">
                  <c:v>0.92591826212184225</c:v>
                </c:pt>
                <c:pt idx="60">
                  <c:v>-9.2500821721991172E-2</c:v>
                </c:pt>
                <c:pt idx="61">
                  <c:v>1.4840833562329721</c:v>
                </c:pt>
                <c:pt idx="62">
                  <c:v>0.6067836748675427</c:v>
                </c:pt>
                <c:pt idx="63">
                  <c:v>0.22389698931030075</c:v>
                </c:pt>
                <c:pt idx="64">
                  <c:v>0.45444883256475815</c:v>
                </c:pt>
                <c:pt idx="65">
                  <c:v>-0.1516544887155902</c:v>
                </c:pt>
                <c:pt idx="66">
                  <c:v>-8.158675980646346E-2</c:v>
                </c:pt>
                <c:pt idx="67">
                  <c:v>-0.80728580852720355</c:v>
                </c:pt>
                <c:pt idx="68">
                  <c:v>-0.55527087567080569</c:v>
                </c:pt>
                <c:pt idx="69">
                  <c:v>-3.289702665611962E-2</c:v>
                </c:pt>
                <c:pt idx="70">
                  <c:v>-1.0421238779313751</c:v>
                </c:pt>
                <c:pt idx="71">
                  <c:v>-0.16013772654396743</c:v>
                </c:pt>
                <c:pt idx="72">
                  <c:v>0.15668133900896483</c:v>
                </c:pt>
                <c:pt idx="73">
                  <c:v>0.82928560831773113</c:v>
                </c:pt>
                <c:pt idx="74">
                  <c:v>0.18920358709723226</c:v>
                </c:pt>
                <c:pt idx="75">
                  <c:v>0.59042477904444401</c:v>
                </c:pt>
                <c:pt idx="76">
                  <c:v>0.13170823544378751</c:v>
                </c:pt>
                <c:pt idx="77">
                  <c:v>0.41391477394882753</c:v>
                </c:pt>
                <c:pt idx="78">
                  <c:v>0.48240747472199286</c:v>
                </c:pt>
                <c:pt idx="79">
                  <c:v>-0.74624577610953957</c:v>
                </c:pt>
                <c:pt idx="80">
                  <c:v>-0.30629640018947951</c:v>
                </c:pt>
                <c:pt idx="81">
                  <c:v>-1.0066449461086493</c:v>
                </c:pt>
                <c:pt idx="82">
                  <c:v>-0.69171926289485752</c:v>
                </c:pt>
                <c:pt idx="83">
                  <c:v>0.83573437519878679</c:v>
                </c:pt>
                <c:pt idx="84">
                  <c:v>-0.71032428540535175</c:v>
                </c:pt>
                <c:pt idx="85">
                  <c:v>-0.12863135139303974</c:v>
                </c:pt>
                <c:pt idx="86">
                  <c:v>0.9298381714009748</c:v>
                </c:pt>
                <c:pt idx="87">
                  <c:v>0.13815024015442001</c:v>
                </c:pt>
                <c:pt idx="88">
                  <c:v>-0.12033101403063824</c:v>
                </c:pt>
                <c:pt idx="89">
                  <c:v>1.9647674228599781</c:v>
                </c:pt>
                <c:pt idx="90">
                  <c:v>3.5161504717747341</c:v>
                </c:pt>
                <c:pt idx="91">
                  <c:v>-0.12826653318425943</c:v>
                </c:pt>
                <c:pt idx="92">
                  <c:v>0.62138741890744476</c:v>
                </c:pt>
                <c:pt idx="93">
                  <c:v>-0.3948109713674362</c:v>
                </c:pt>
                <c:pt idx="94">
                  <c:v>0.66657725456885042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8-45B9-A397-A993BA27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75373104"/>
        <c:axId val="375373464"/>
      </c:barChart>
      <c:catAx>
        <c:axId val="37537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75373464"/>
        <c:crosses val="autoZero"/>
        <c:auto val="1"/>
        <c:lblAlgn val="ctr"/>
        <c:lblOffset val="100"/>
        <c:noMultiLvlLbl val="0"/>
      </c:catAx>
      <c:valAx>
        <c:axId val="37537346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753731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2.png"/><Relationship Id="rId16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image" Target="../media/image3.png"/><Relationship Id="rId7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3.png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image" Target="../media/image5.png"/><Relationship Id="rId10" Type="http://schemas.openxmlformats.org/officeDocument/2006/relationships/chart" Target="../charts/chart22.xml"/><Relationship Id="rId4" Type="http://schemas.openxmlformats.org/officeDocument/2006/relationships/image" Target="../media/image4.png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image" Target="../media/image3.png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image" Target="../media/image5.png"/><Relationship Id="rId10" Type="http://schemas.openxmlformats.org/officeDocument/2006/relationships/chart" Target="../charts/chart29.xml"/><Relationship Id="rId4" Type="http://schemas.openxmlformats.org/officeDocument/2006/relationships/image" Target="../media/image4.png"/><Relationship Id="rId9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image" Target="../media/image5.png"/><Relationship Id="rId10" Type="http://schemas.openxmlformats.org/officeDocument/2006/relationships/chart" Target="../charts/chart36.xml"/><Relationship Id="rId4" Type="http://schemas.openxmlformats.org/officeDocument/2006/relationships/image" Target="../media/image4.png"/><Relationship Id="rId9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image" Target="../media/image3.png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image" Target="../media/image2.png"/><Relationship Id="rId16" Type="http://schemas.openxmlformats.org/officeDocument/2006/relationships/chart" Target="../charts/chart49.xml"/><Relationship Id="rId1" Type="http://schemas.openxmlformats.org/officeDocument/2006/relationships/image" Target="../media/image1.png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image" Target="../media/image5.png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image" Target="../media/image4.png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6345</xdr:rowOff>
    </xdr:from>
    <xdr:ext cx="0" cy="5454652"/>
    <xdr:sp macro="" textlink="">
      <xdr:nvSpPr>
        <xdr:cNvPr id="2" name="Text Box 274">
          <a:extLst>
            <a:ext uri="{FF2B5EF4-FFF2-40B4-BE49-F238E27FC236}">
              <a16:creationId xmlns:a16="http://schemas.microsoft.com/office/drawing/2014/main" id="{EFFD90D4-91DA-445E-A911-49DDC7F20DC2}"/>
            </a:ext>
          </a:extLst>
        </xdr:cNvPr>
        <xdr:cNvSpPr txBox="1"/>
      </xdr:nvSpPr>
      <xdr:spPr>
        <a:xfrm>
          <a:off x="1053465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0</xdr:row>
      <xdr:rowOff>6345</xdr:rowOff>
    </xdr:from>
    <xdr:ext cx="0" cy="5454652"/>
    <xdr:sp macro="" textlink="">
      <xdr:nvSpPr>
        <xdr:cNvPr id="3" name="Text Box 274">
          <a:extLst>
            <a:ext uri="{FF2B5EF4-FFF2-40B4-BE49-F238E27FC236}">
              <a16:creationId xmlns:a16="http://schemas.microsoft.com/office/drawing/2014/main" id="{EB0A64C5-6574-4357-8B43-965CE498C4D6}"/>
            </a:ext>
          </a:extLst>
        </xdr:cNvPr>
        <xdr:cNvSpPr txBox="1"/>
      </xdr:nvSpPr>
      <xdr:spPr>
        <a:xfrm>
          <a:off x="1053465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178</xdr:row>
      <xdr:rowOff>6345</xdr:rowOff>
    </xdr:from>
    <xdr:ext cx="0" cy="5454652"/>
    <xdr:sp macro="" textlink="">
      <xdr:nvSpPr>
        <xdr:cNvPr id="4" name="Text Box 274">
          <a:extLst>
            <a:ext uri="{FF2B5EF4-FFF2-40B4-BE49-F238E27FC236}">
              <a16:creationId xmlns:a16="http://schemas.microsoft.com/office/drawing/2014/main" id="{D59797AE-6D4E-40EB-B85D-7DA39EE30F84}"/>
            </a:ext>
          </a:extLst>
        </xdr:cNvPr>
        <xdr:cNvSpPr txBox="1"/>
      </xdr:nvSpPr>
      <xdr:spPr>
        <a:xfrm>
          <a:off x="669036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178</xdr:row>
      <xdr:rowOff>6345</xdr:rowOff>
    </xdr:from>
    <xdr:ext cx="0" cy="5454652"/>
    <xdr:sp macro="" textlink="">
      <xdr:nvSpPr>
        <xdr:cNvPr id="5" name="Text Box 274">
          <a:extLst>
            <a:ext uri="{FF2B5EF4-FFF2-40B4-BE49-F238E27FC236}">
              <a16:creationId xmlns:a16="http://schemas.microsoft.com/office/drawing/2014/main" id="{65DDF572-99CE-41A9-B85E-1A7093FE05C9}"/>
            </a:ext>
          </a:extLst>
        </xdr:cNvPr>
        <xdr:cNvSpPr txBox="1"/>
      </xdr:nvSpPr>
      <xdr:spPr>
        <a:xfrm>
          <a:off x="669036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twoCellAnchor>
    <xdr:from>
      <xdr:col>19</xdr:col>
      <xdr:colOff>314325</xdr:colOff>
      <xdr:row>290</xdr:row>
      <xdr:rowOff>3810</xdr:rowOff>
    </xdr:from>
    <xdr:to>
      <xdr:col>28</xdr:col>
      <xdr:colOff>622935</xdr:colOff>
      <xdr:row>304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DEEAB-E230-4927-A182-006A7248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83820</xdr:colOff>
      <xdr:row>275</xdr:row>
      <xdr:rowOff>161925</xdr:rowOff>
    </xdr:from>
    <xdr:to>
      <xdr:col>38</xdr:col>
      <xdr:colOff>403860</xdr:colOff>
      <xdr:row>290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197CF-4F7C-4F71-905F-1ADD717E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717" hidden="1">
          <a:extLst>
            <a:ext uri="{FF2B5EF4-FFF2-40B4-BE49-F238E27FC236}">
              <a16:creationId xmlns:a16="http://schemas.microsoft.com/office/drawing/2014/main" id="{6F29BCC4-B0C8-ED3F-4B1B-8329A30AF75A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CheckBox_TISS,CheckBox,False,True,500000000400_Outputs|General,True,Type I/III SS,False,
CheckBoxMultiCo,CheckBox,True,True,500000000200_Outputs|General,True,Multicolinearity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CheckBoxDiag,CheckBox,True,True,500000000501_Outputs|General,True,Influence diagnostics,False,
CheckBoxAdjPred,CheckBox,True,True,500000000401_Outputs|General,True,Adjusted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CheckBox_Selection,CheckBox,True,True,100000000001_Options|Model,True,Model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ComboBox_Constraints,ComboBox,2,True,110000010001_Options|ANOVA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CheckBoxHetero,CheckBox,True,True,120000000000_Options|Covariances,True,Heteroscedasticity,False,
ComboBoxHACMethod,ComboBox,2,True,120000010100_Options|Covariances,True,Method:,False,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RefEdit_Y,RefEdit0,'Sheet1'!$AC$180:$AC$275,True,000000010200_General,True,Y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RefEdit_X,RefEdit0,'Sheet1'!$R$180:$R$275,True,000002050200_General,True,X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CheckBox_PredVarLabels,CheckBox,False,True,300000001002_Prediction,True,Variable labels,False,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7717">
          <a:extLst>
            <a:ext uri="{FF2B5EF4-FFF2-40B4-BE49-F238E27FC236}">
              <a16:creationId xmlns:a16="http://schemas.microsoft.com/office/drawing/2014/main" id="{E9B162D7-EE9C-C1F2-D8D7-9B188B223C29}"/>
            </a:ext>
          </a:extLst>
        </xdr:cNvPr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0]!ReRunXLSTAT">
      <xdr:nvPicPr>
        <xdr:cNvPr id="4" name="BT7717">
          <a:extLst>
            <a:ext uri="{FF2B5EF4-FFF2-40B4-BE49-F238E27FC236}">
              <a16:creationId xmlns:a16="http://schemas.microsoft.com/office/drawing/2014/main" id="{B0F1361C-FD80-4927-A407-7EF16968FE3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[0]!AddRemovGrid">
      <xdr:nvPicPr>
        <xdr:cNvPr id="5" name="RM7717">
          <a:extLst>
            <a:ext uri="{FF2B5EF4-FFF2-40B4-BE49-F238E27FC236}">
              <a16:creationId xmlns:a16="http://schemas.microsoft.com/office/drawing/2014/main" id="{058FF46B-DC00-4281-8334-99F9FF2580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AddRemovGrid">
      <xdr:nvPicPr>
        <xdr:cNvPr id="6" name="AD7717" hidden="1">
          <a:extLst>
            <a:ext uri="{FF2B5EF4-FFF2-40B4-BE49-F238E27FC236}">
              <a16:creationId xmlns:a16="http://schemas.microsoft.com/office/drawing/2014/main" id="{E57E123F-FFAE-4E36-BF7C-2E1D175245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43434</xdr:rowOff>
    </xdr:from>
    <xdr:to>
      <xdr:col>3</xdr:col>
      <xdr:colOff>129031</xdr:colOff>
      <xdr:row>8</xdr:row>
      <xdr:rowOff>386334</xdr:rowOff>
    </xdr:to>
    <xdr:pic macro="[0]!SendToOfficeLocal">
      <xdr:nvPicPr>
        <xdr:cNvPr id="7" name="WD7717">
          <a:extLst>
            <a:ext uri="{FF2B5EF4-FFF2-40B4-BE49-F238E27FC236}">
              <a16:creationId xmlns:a16="http://schemas.microsoft.com/office/drawing/2014/main" id="{3B3BC8DE-D859-4662-A8D7-D256A3158B9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8</xdr:row>
      <xdr:rowOff>43434</xdr:rowOff>
    </xdr:from>
    <xdr:to>
      <xdr:col>3</xdr:col>
      <xdr:colOff>563371</xdr:colOff>
      <xdr:row>8</xdr:row>
      <xdr:rowOff>386334</xdr:rowOff>
    </xdr:to>
    <xdr:pic macro="[0]!SendToOfficeLocal">
      <xdr:nvPicPr>
        <xdr:cNvPr id="8" name="PT7717">
          <a:extLst>
            <a:ext uri="{FF2B5EF4-FFF2-40B4-BE49-F238E27FC236}">
              <a16:creationId xmlns:a16="http://schemas.microsoft.com/office/drawing/2014/main" id="{C4A5A4C7-833A-4FE8-BDC9-559EB7153C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9E9F0-26DD-3431-9C94-E3F8533F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5BA207-B547-8685-976E-0929A802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200</xdr:row>
      <xdr:rowOff>0</xdr:rowOff>
    </xdr:from>
    <xdr:to>
      <xdr:col>13</xdr:col>
      <xdr:colOff>127000</xdr:colOff>
      <xdr:row>217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AE8528-7D4E-F775-4D5A-FFA580FDA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DB378C-765B-D917-C416-08437237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127000</xdr:colOff>
      <xdr:row>219</xdr:row>
      <xdr:rowOff>0</xdr:rowOff>
    </xdr:from>
    <xdr:to>
      <xdr:col>13</xdr:col>
      <xdr:colOff>127000</xdr:colOff>
      <xdr:row>236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22427D-FFC4-264D-9D16-67E0B262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254000</xdr:colOff>
      <xdr:row>219</xdr:row>
      <xdr:rowOff>0</xdr:rowOff>
    </xdr:from>
    <xdr:to>
      <xdr:col>19</xdr:col>
      <xdr:colOff>254000</xdr:colOff>
      <xdr:row>236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E0C1BB-1516-4415-8794-F29FC12E5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0</xdr:colOff>
      <xdr:row>255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A014E7-BF9D-65A4-6B76-971D30A2B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357</xdr:row>
      <xdr:rowOff>0</xdr:rowOff>
    </xdr:from>
    <xdr:to>
      <xdr:col>7</xdr:col>
      <xdr:colOff>0</xdr:colOff>
      <xdr:row>374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8F76E8-5D69-59E9-9885-8C8D01C56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127000</xdr:colOff>
      <xdr:row>357</xdr:row>
      <xdr:rowOff>0</xdr:rowOff>
    </xdr:from>
    <xdr:to>
      <xdr:col>13</xdr:col>
      <xdr:colOff>127000</xdr:colOff>
      <xdr:row>374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8F3239-8763-616A-D147-F75B2110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376</xdr:row>
      <xdr:rowOff>0</xdr:rowOff>
    </xdr:from>
    <xdr:to>
      <xdr:col>7</xdr:col>
      <xdr:colOff>0</xdr:colOff>
      <xdr:row>393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3AEE6A-C64D-A9DC-A090-3D1B5A297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127000</xdr:colOff>
      <xdr:row>376</xdr:row>
      <xdr:rowOff>0</xdr:rowOff>
    </xdr:from>
    <xdr:to>
      <xdr:col>13</xdr:col>
      <xdr:colOff>127000</xdr:colOff>
      <xdr:row>393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40094-12D5-D94D-778C-90E5957B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347302" hidden="1">
          <a:extLst>
            <a:ext uri="{FF2B5EF4-FFF2-40B4-BE49-F238E27FC236}">
              <a16:creationId xmlns:a16="http://schemas.microsoft.com/office/drawing/2014/main" id="{752BDB99-AFA0-218F-5581-3B25F5A3CC9A}"/>
            </a:ext>
          </a:extLst>
        </xdr:cNvPr>
        <xdr:cNvSpPr txBox="1"/>
      </xdr:nvSpPr>
      <xdr:spPr>
        <a:xfrm>
          <a:off x="955675" y="1143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RunProcPCA
Form22.txt
CheckBoxTrans,CheckBox,False,False,03,False,Trans,False,
TextBoxList,TextBox,,False,04,False,,False,
RefEditT,RefEdit0,'Sheet1'!$Q$180:$AB$275,True,000000000100_General,True,,False,
RefEdit_W,RefEdit0,,True,000000000601_General,True,Weights:,False,
CheckBox_W,CheckBox,False,True,000000000501_General,True,Weights,False,
CheckBox_ObsLabels,CheckBox,True,True,000000000301_General,True,Observation labels,False,
RefEdit_ObsLabels,RefEdit0,'Sheet1'!$P$180:$P$275,True,000000000401_General,True,Observation labels:,False,
OptionButtonOV,OptionButton,True,True,000000010500_General,True,Observations/variables table,False,
OptionButtonCorr,OptionButton,False,True,000000020500_General,True,Correlation matrix,False,
OptionButtonCov,OptionButton,False,True,000000030500_General,True,Covariance matrix,False,
ComboBoxType,ComboBox,0,True,000000000700_General,True,Select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data,True,Var.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CheckBoxMinFilter,CheckBox,False,True,100000000100_Options,True,Minimum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FileSelect1,CommandButton,,False,000000000400_General,False,,False,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FileSelect2,CommandButton,,False,200000000500_Supplementary data,False,,False,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4</xdr:col>
      <xdr:colOff>1778</xdr:colOff>
      <xdr:row>7</xdr:row>
      <xdr:rowOff>0</xdr:rowOff>
    </xdr:to>
    <xdr:sp macro="" textlink="">
      <xdr:nvSpPr>
        <xdr:cNvPr id="3" name="BK347302">
          <a:extLst>
            <a:ext uri="{FF2B5EF4-FFF2-40B4-BE49-F238E27FC236}">
              <a16:creationId xmlns:a16="http://schemas.microsoft.com/office/drawing/2014/main" id="{474E5CC4-3576-0D16-A757-18EA639BDAEA}"/>
            </a:ext>
          </a:extLst>
        </xdr:cNvPr>
        <xdr:cNvSpPr/>
      </xdr:nvSpPr>
      <xdr:spPr>
        <a:xfrm>
          <a:off x="339725" y="1149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49783</xdr:colOff>
      <xdr:row>6</xdr:row>
      <xdr:rowOff>43434</xdr:rowOff>
    </xdr:from>
    <xdr:to>
      <xdr:col>1</xdr:col>
      <xdr:colOff>392683</xdr:colOff>
      <xdr:row>6</xdr:row>
      <xdr:rowOff>386334</xdr:rowOff>
    </xdr:to>
    <xdr:pic macro="[0]!ReRunXLSTAT">
      <xdr:nvPicPr>
        <xdr:cNvPr id="4" name="BT347302">
          <a:extLst>
            <a:ext uri="{FF2B5EF4-FFF2-40B4-BE49-F238E27FC236}">
              <a16:creationId xmlns:a16="http://schemas.microsoft.com/office/drawing/2014/main" id="{3CC9B445-D211-4FD2-A25B-5A5A396DEE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6</xdr:row>
      <xdr:rowOff>43434</xdr:rowOff>
    </xdr:from>
    <xdr:to>
      <xdr:col>2</xdr:col>
      <xdr:colOff>260857</xdr:colOff>
      <xdr:row>6</xdr:row>
      <xdr:rowOff>386334</xdr:rowOff>
    </xdr:to>
    <xdr:pic macro="[0]!AddRemovGrid">
      <xdr:nvPicPr>
        <xdr:cNvPr id="5" name="RM347302">
          <a:extLst>
            <a:ext uri="{FF2B5EF4-FFF2-40B4-BE49-F238E27FC236}">
              <a16:creationId xmlns:a16="http://schemas.microsoft.com/office/drawing/2014/main" id="{510313EB-0118-41DF-99F2-7E4DCEE5D4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6</xdr:row>
      <xdr:rowOff>43434</xdr:rowOff>
    </xdr:from>
    <xdr:to>
      <xdr:col>2</xdr:col>
      <xdr:colOff>260857</xdr:colOff>
      <xdr:row>6</xdr:row>
      <xdr:rowOff>386334</xdr:rowOff>
    </xdr:to>
    <xdr:pic macro="AddRemovGrid">
      <xdr:nvPicPr>
        <xdr:cNvPr id="6" name="AD347302" hidden="1">
          <a:extLst>
            <a:ext uri="{FF2B5EF4-FFF2-40B4-BE49-F238E27FC236}">
              <a16:creationId xmlns:a16="http://schemas.microsoft.com/office/drawing/2014/main" id="{1196B32E-A2C6-45C9-85B9-E093D3CE65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6</xdr:row>
      <xdr:rowOff>43434</xdr:rowOff>
    </xdr:from>
    <xdr:to>
      <xdr:col>3</xdr:col>
      <xdr:colOff>129031</xdr:colOff>
      <xdr:row>6</xdr:row>
      <xdr:rowOff>386334</xdr:rowOff>
    </xdr:to>
    <xdr:pic macro="[0]!SendToOfficeLocal">
      <xdr:nvPicPr>
        <xdr:cNvPr id="7" name="WD347302">
          <a:extLst>
            <a:ext uri="{FF2B5EF4-FFF2-40B4-BE49-F238E27FC236}">
              <a16:creationId xmlns:a16="http://schemas.microsoft.com/office/drawing/2014/main" id="{C5D4EC1D-E028-4B23-B28B-28DCF73748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6</xdr:row>
      <xdr:rowOff>43434</xdr:rowOff>
    </xdr:from>
    <xdr:to>
      <xdr:col>3</xdr:col>
      <xdr:colOff>563371</xdr:colOff>
      <xdr:row>6</xdr:row>
      <xdr:rowOff>386334</xdr:rowOff>
    </xdr:to>
    <xdr:pic macro="[0]!SendToOfficeLocal">
      <xdr:nvPicPr>
        <xdr:cNvPr id="8" name="PT347302">
          <a:extLst>
            <a:ext uri="{FF2B5EF4-FFF2-40B4-BE49-F238E27FC236}">
              <a16:creationId xmlns:a16="http://schemas.microsoft.com/office/drawing/2014/main" id="{4E4C543E-7331-4214-9BF4-4A5DDF9C56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EC8ABB-A84F-7568-46A5-230A7D127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406400</xdr:colOff>
      <xdr:row>124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D7131C-8018-77B4-7C57-982D5C89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7</xdr:col>
      <xdr:colOff>0</xdr:colOff>
      <xdr:row>278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CEB41-960D-4AF9-47D7-8BF73F73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485774</xdr:colOff>
      <xdr:row>258</xdr:row>
      <xdr:rowOff>190500</xdr:rowOff>
    </xdr:from>
    <xdr:to>
      <xdr:col>24</xdr:col>
      <xdr:colOff>209549</xdr:colOff>
      <xdr:row>287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09963D-2C84-1C7A-C7D1-39A88C575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73418" hidden="1">
          <a:extLst>
            <a:ext uri="{FF2B5EF4-FFF2-40B4-BE49-F238E27FC236}">
              <a16:creationId xmlns:a16="http://schemas.microsoft.com/office/drawing/2014/main" id="{838F5B66-57A4-4C18-92B2-54D7F7F0C0BC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RefEdit_Y,RefEdit0,!$AQ$180:$AQ$275,True,000000010200_General,True,Y / Dependent variables:,False,
FileSelect1,CommandButton,,False,000000020200_General,False,,False,
ScrollBarSelect,ScrollBar,0,False,05,False,,,
CheckBox_X,CheckBox,True,True,000000050200_General,True,Quantitative,False,
RefEdit_X,RefEdit0,!$H$180:$H$275,True,000002050200_General,True,X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373418">
          <a:extLst>
            <a:ext uri="{FF2B5EF4-FFF2-40B4-BE49-F238E27FC236}">
              <a16:creationId xmlns:a16="http://schemas.microsoft.com/office/drawing/2014/main" id="{218F6AF7-1A06-4C34-9B8B-ECA828C70008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373418">
          <a:extLst>
            <a:ext uri="{FF2B5EF4-FFF2-40B4-BE49-F238E27FC236}">
              <a16:creationId xmlns:a16="http://schemas.microsoft.com/office/drawing/2014/main" id="{622F7072-2FA1-41D6-8ED9-2037EFB139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373418">
          <a:extLst>
            <a:ext uri="{FF2B5EF4-FFF2-40B4-BE49-F238E27FC236}">
              <a16:creationId xmlns:a16="http://schemas.microsoft.com/office/drawing/2014/main" id="{FB4A4C6D-7F61-47B0-9CFA-1E4C6D7480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373418" hidden="1">
          <a:extLst>
            <a:ext uri="{FF2B5EF4-FFF2-40B4-BE49-F238E27FC236}">
              <a16:creationId xmlns:a16="http://schemas.microsoft.com/office/drawing/2014/main" id="{3B2B7EE7-F032-4547-AED5-3422B3E390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373418">
          <a:extLst>
            <a:ext uri="{FF2B5EF4-FFF2-40B4-BE49-F238E27FC236}">
              <a16:creationId xmlns:a16="http://schemas.microsoft.com/office/drawing/2014/main" id="{9E01C5B5-0405-4201-8565-1DB4139242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373418">
          <a:extLst>
            <a:ext uri="{FF2B5EF4-FFF2-40B4-BE49-F238E27FC236}">
              <a16:creationId xmlns:a16="http://schemas.microsoft.com/office/drawing/2014/main" id="{B8B3BDF2-64DB-465D-8370-82DB2E55BB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AC3BC34-8B1E-4417-AB44-B9E34E71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A745ED8-44FD-4F9F-A34C-53349105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3BD0534-2F3A-4B3C-B26B-891547DD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A78D7FE5-78F5-4F95-8D36-BEBBC3BF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F0561615-4083-46CE-9E82-4E3499AC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89DCC39D-BC5B-4E72-967C-C4B92D55F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DD6B51A-3988-4915-B283-FAFD6444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55903" hidden="1">
          <a:extLst>
            <a:ext uri="{FF2B5EF4-FFF2-40B4-BE49-F238E27FC236}">
              <a16:creationId xmlns:a16="http://schemas.microsoft.com/office/drawing/2014/main" id="{833D4C35-7C6E-401A-B91F-90451EFE8632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RefEdit_Y,RefEdit0,!$R$180:$R$275,True,000000010200_General,True,Y / Dependent variables:,False,
FileSelect1,CommandButton,,False,000000020200_General,False,,False,
ScrollBarSelect,ScrollBar,0,False,05,False,,,
CheckBox_X,CheckBox,True,True,000000050200_General,True,Quantitative,False,
RefEdit_X,RefEdit0,!$Q$180:$Q$275,True,000002050200_General,True,X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855903">
          <a:extLst>
            <a:ext uri="{FF2B5EF4-FFF2-40B4-BE49-F238E27FC236}">
              <a16:creationId xmlns:a16="http://schemas.microsoft.com/office/drawing/2014/main" id="{5C3EF83A-0CB8-4800-8DC5-5284D964E33B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855903">
          <a:extLst>
            <a:ext uri="{FF2B5EF4-FFF2-40B4-BE49-F238E27FC236}">
              <a16:creationId xmlns:a16="http://schemas.microsoft.com/office/drawing/2014/main" id="{DE230AC4-7711-47EC-B9FA-90C1246261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855903">
          <a:extLst>
            <a:ext uri="{FF2B5EF4-FFF2-40B4-BE49-F238E27FC236}">
              <a16:creationId xmlns:a16="http://schemas.microsoft.com/office/drawing/2014/main" id="{9FC0010E-C51C-4F62-81DA-A95EB12BF6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855903" hidden="1">
          <a:extLst>
            <a:ext uri="{FF2B5EF4-FFF2-40B4-BE49-F238E27FC236}">
              <a16:creationId xmlns:a16="http://schemas.microsoft.com/office/drawing/2014/main" id="{5CACA6E4-AE30-4C32-8327-8540DCEC8C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855903">
          <a:extLst>
            <a:ext uri="{FF2B5EF4-FFF2-40B4-BE49-F238E27FC236}">
              <a16:creationId xmlns:a16="http://schemas.microsoft.com/office/drawing/2014/main" id="{7AD47947-89FC-4425-920C-4990220530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855903">
          <a:extLst>
            <a:ext uri="{FF2B5EF4-FFF2-40B4-BE49-F238E27FC236}">
              <a16:creationId xmlns:a16="http://schemas.microsoft.com/office/drawing/2014/main" id="{8D04E7F8-9B57-407C-A5D0-608676873A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2956FFB-2190-4A67-8A18-5C02E23D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B29979-B43B-4233-B62A-209D65E6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71A27C2-C242-47E9-ABCA-012D5E6B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31E70358-890C-4D53-9A3D-90F1C1C4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1506C16B-6F43-48C6-91BA-871CEF39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2AA6C90C-D6D4-4651-8EAC-9E8AA55B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9F5818B5-EF58-4DDC-B0D9-17BA253D3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196" hidden="1">
          <a:extLst>
            <a:ext uri="{FF2B5EF4-FFF2-40B4-BE49-F238E27FC236}">
              <a16:creationId xmlns:a16="http://schemas.microsoft.com/office/drawing/2014/main" id="{BFF84381-C15C-4416-9E2D-045C50245A9D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RefEdit_Y,RefEdit0,!$AD$180:$AD$275,True,000000010200_General,True,Y / Dependent variables:,False,
FileSelect1,CommandButton,,False,000000020200_General,False,,False,
ScrollBarSelect,ScrollBar,0,False,05,False,,,
CheckBox_X,CheckBox,True,True,000000050200_General,True,Quantitative,False,
RefEdit_X,RefEdit0,!$Q$180:$Q$275,True,000002050200_General,True,X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54196">
          <a:extLst>
            <a:ext uri="{FF2B5EF4-FFF2-40B4-BE49-F238E27FC236}">
              <a16:creationId xmlns:a16="http://schemas.microsoft.com/office/drawing/2014/main" id="{F8604E00-BFB5-4E57-994D-421F660A84ED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4196">
          <a:extLst>
            <a:ext uri="{FF2B5EF4-FFF2-40B4-BE49-F238E27FC236}">
              <a16:creationId xmlns:a16="http://schemas.microsoft.com/office/drawing/2014/main" id="{3607A225-1F21-415F-99C1-8FA666B6A6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54196">
          <a:extLst>
            <a:ext uri="{FF2B5EF4-FFF2-40B4-BE49-F238E27FC236}">
              <a16:creationId xmlns:a16="http://schemas.microsoft.com/office/drawing/2014/main" id="{B5575BAF-828D-4DAA-8503-AF51223666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54196" hidden="1">
          <a:extLst>
            <a:ext uri="{FF2B5EF4-FFF2-40B4-BE49-F238E27FC236}">
              <a16:creationId xmlns:a16="http://schemas.microsoft.com/office/drawing/2014/main" id="{81612ECC-3287-40E3-9735-D1F6535624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54196">
          <a:extLst>
            <a:ext uri="{FF2B5EF4-FFF2-40B4-BE49-F238E27FC236}">
              <a16:creationId xmlns:a16="http://schemas.microsoft.com/office/drawing/2014/main" id="{02387DB4-3B99-44BC-A866-ADD568C08E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54196">
          <a:extLst>
            <a:ext uri="{FF2B5EF4-FFF2-40B4-BE49-F238E27FC236}">
              <a16:creationId xmlns:a16="http://schemas.microsoft.com/office/drawing/2014/main" id="{D5B48B44-184C-4CF9-967E-5B236B8688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F6D8B2F-ADBB-4626-A89D-101A71FF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F0B4BDB-7BF4-43E6-9DFB-603CB364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47C566F-3955-4229-91A3-349359AAB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DFA372C-5FBA-47BB-9898-FA1566D3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15D1A8F-2A2C-4B4E-ABA4-561421A0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B92D804-B509-4030-BD0A-39C7D6938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B437215-577F-4299-9FD3-B0A9DDA4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6093" hidden="1">
          <a:extLst>
            <a:ext uri="{FF2B5EF4-FFF2-40B4-BE49-F238E27FC236}">
              <a16:creationId xmlns:a16="http://schemas.microsoft.com/office/drawing/2014/main" id="{8D81986C-A724-B137-5DB6-58066FEEEAF5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CheckBox_TISS,CheckBox,False,True,500000000400_Outputs|General,True,Type I/III SS,False,
CheckBoxMultiCo,CheckBox,True,True,500000000200_Outputs|General,True,Multicolinearity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CheckBoxDiag,CheckBox,True,True,500000000501_Outputs|General,True,Influence diagnostics,False,
CheckBoxAdjPred,CheckBox,True,True,500000000401_Outputs|General,True,Adjusted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CheckBox_Selection,CheckBox,True,True,100000000001_Options|Model,True,Model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ComboBox_Constraints,ComboBox,2,True,110000010001_Options|ANOVA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CheckBoxHetero,CheckBox,True,True,120000000000_Options|Covariances,True,Heteroscedasticity,False,
ComboBoxHACMethod,ComboBox,2,True,120000010100_Options|Covariances,True,Method:,False,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RefEdit_Y,RefEdit0,'Sheet1'!$AD$180:$AD$275,True,000000010200_General,True,Y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RefEdit_X,RefEdit0,'Sheet1'!$R$180:$R$275,True,000002050200_General,True,X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CheckBox_PredVarLabels,CheckBox,False,True,300000001002_Prediction,True,Variable labels,False,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46093">
          <a:extLst>
            <a:ext uri="{FF2B5EF4-FFF2-40B4-BE49-F238E27FC236}">
              <a16:creationId xmlns:a16="http://schemas.microsoft.com/office/drawing/2014/main" id="{52883DC0-E31A-9108-2A66-D0A5CC0C688F}"/>
            </a:ext>
          </a:extLst>
        </xdr:cNvPr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0]!ReRunXLSTAT">
      <xdr:nvPicPr>
        <xdr:cNvPr id="4" name="BT46093">
          <a:extLst>
            <a:ext uri="{FF2B5EF4-FFF2-40B4-BE49-F238E27FC236}">
              <a16:creationId xmlns:a16="http://schemas.microsoft.com/office/drawing/2014/main" id="{52F6EFB0-19D4-45D3-8931-0BF6208B85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[0]!AddRemovGrid">
      <xdr:nvPicPr>
        <xdr:cNvPr id="5" name="RM46093">
          <a:extLst>
            <a:ext uri="{FF2B5EF4-FFF2-40B4-BE49-F238E27FC236}">
              <a16:creationId xmlns:a16="http://schemas.microsoft.com/office/drawing/2014/main" id="{B1472A17-FAD4-4F37-8C08-0476CEABCE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AddRemovGrid">
      <xdr:nvPicPr>
        <xdr:cNvPr id="6" name="AD46093" hidden="1">
          <a:extLst>
            <a:ext uri="{FF2B5EF4-FFF2-40B4-BE49-F238E27FC236}">
              <a16:creationId xmlns:a16="http://schemas.microsoft.com/office/drawing/2014/main" id="{97C8DE56-B922-4662-9F70-16DA083EB6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43434</xdr:rowOff>
    </xdr:from>
    <xdr:to>
      <xdr:col>3</xdr:col>
      <xdr:colOff>129031</xdr:colOff>
      <xdr:row>8</xdr:row>
      <xdr:rowOff>386334</xdr:rowOff>
    </xdr:to>
    <xdr:pic macro="[0]!SendToOfficeLocal">
      <xdr:nvPicPr>
        <xdr:cNvPr id="7" name="WD46093">
          <a:extLst>
            <a:ext uri="{FF2B5EF4-FFF2-40B4-BE49-F238E27FC236}">
              <a16:creationId xmlns:a16="http://schemas.microsoft.com/office/drawing/2014/main" id="{C39A1146-139C-48F7-933D-4EB855A68B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8</xdr:row>
      <xdr:rowOff>43434</xdr:rowOff>
    </xdr:from>
    <xdr:to>
      <xdr:col>3</xdr:col>
      <xdr:colOff>563371</xdr:colOff>
      <xdr:row>8</xdr:row>
      <xdr:rowOff>386334</xdr:rowOff>
    </xdr:to>
    <xdr:pic macro="[0]!SendToOfficeLocal">
      <xdr:nvPicPr>
        <xdr:cNvPr id="8" name="PT46093">
          <a:extLst>
            <a:ext uri="{FF2B5EF4-FFF2-40B4-BE49-F238E27FC236}">
              <a16:creationId xmlns:a16="http://schemas.microsoft.com/office/drawing/2014/main" id="{84B59852-852F-4322-B8EA-7066815204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E6CECA-9FE6-9EA4-C044-55F16901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B75AD6-C97F-B000-5A11-F0D77BA7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200</xdr:row>
      <xdr:rowOff>0</xdr:rowOff>
    </xdr:from>
    <xdr:to>
      <xdr:col>13</xdr:col>
      <xdr:colOff>127000</xdr:colOff>
      <xdr:row>217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9EDE36-5B66-3ED3-7E86-A8800597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0175A5-7476-21AF-ED5A-71825767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127000</xdr:colOff>
      <xdr:row>219</xdr:row>
      <xdr:rowOff>0</xdr:rowOff>
    </xdr:from>
    <xdr:to>
      <xdr:col>13</xdr:col>
      <xdr:colOff>127000</xdr:colOff>
      <xdr:row>236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99EB0A-8BF2-091A-2028-544708D2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254000</xdr:colOff>
      <xdr:row>219</xdr:row>
      <xdr:rowOff>0</xdr:rowOff>
    </xdr:from>
    <xdr:to>
      <xdr:col>19</xdr:col>
      <xdr:colOff>254000</xdr:colOff>
      <xdr:row>236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E3640B-ADF3-D241-3592-C0950004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0</xdr:colOff>
      <xdr:row>255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9F0B04-CE04-942E-B8C6-6C00259F8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357</xdr:row>
      <xdr:rowOff>0</xdr:rowOff>
    </xdr:from>
    <xdr:to>
      <xdr:col>7</xdr:col>
      <xdr:colOff>0</xdr:colOff>
      <xdr:row>374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8D7E7F-2166-33CE-2CB5-BC947025B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127000</xdr:colOff>
      <xdr:row>357</xdr:row>
      <xdr:rowOff>0</xdr:rowOff>
    </xdr:from>
    <xdr:to>
      <xdr:col>13</xdr:col>
      <xdr:colOff>127000</xdr:colOff>
      <xdr:row>374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09DA0B-07E8-36A4-4727-82DA25DD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376</xdr:row>
      <xdr:rowOff>0</xdr:rowOff>
    </xdr:from>
    <xdr:to>
      <xdr:col>7</xdr:col>
      <xdr:colOff>0</xdr:colOff>
      <xdr:row>393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E937DC-391E-3199-C079-706CD1E6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127000</xdr:colOff>
      <xdr:row>376</xdr:row>
      <xdr:rowOff>0</xdr:rowOff>
    </xdr:from>
    <xdr:to>
      <xdr:col>13</xdr:col>
      <xdr:colOff>127000</xdr:colOff>
      <xdr:row>393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3F3D2A-4266-CD76-53F7-1D57C830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C58-9C21-4B36-971B-2E2F0C8B7083}">
  <dimension ref="A1:AQ288"/>
  <sheetViews>
    <sheetView tabSelected="1" topLeftCell="K180" workbookViewId="0">
      <pane ySplit="1" topLeftCell="A181" activePane="bottomLeft" state="frozen"/>
      <selection activeCell="K180" sqref="K180"/>
      <selection pane="bottomLeft" activeCell="V197" sqref="V197"/>
    </sheetView>
  </sheetViews>
  <sheetFormatPr baseColWidth="10" defaultColWidth="8.88671875" defaultRowHeight="14.4" x14ac:dyDescent="0.3"/>
  <cols>
    <col min="1" max="1" width="26.44140625" bestFit="1" customWidth="1"/>
    <col min="10" max="10" width="11.5546875" bestFit="1" customWidth="1"/>
    <col min="11" max="11" width="26.44140625" style="149" customWidth="1"/>
    <col min="12" max="12" width="10.5546875" style="150" customWidth="1"/>
    <col min="13" max="13" width="5.44140625" style="141" bestFit="1" customWidth="1"/>
    <col min="14" max="14" width="10.5546875" style="141" bestFit="1" customWidth="1"/>
    <col min="15" max="15" width="9.88671875" style="141" bestFit="1" customWidth="1"/>
    <col min="16" max="16" width="11.5546875" style="141" bestFit="1" customWidth="1"/>
    <col min="17" max="17" width="8.6640625" style="141" bestFit="1" customWidth="1"/>
    <col min="18" max="18" width="8.6640625" customWidth="1"/>
    <col min="24" max="24" width="9.44140625" bestFit="1" customWidth="1"/>
    <col min="29" max="29" width="11.33203125" bestFit="1" customWidth="1"/>
    <col min="30" max="30" width="11.33203125" customWidth="1"/>
    <col min="31" max="31" width="13.66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3" t="s">
        <v>2</v>
      </c>
      <c r="E1" s="4" t="s">
        <v>3</v>
      </c>
      <c r="F1" s="4"/>
      <c r="G1" s="5" t="s">
        <v>4</v>
      </c>
      <c r="H1" s="5" t="s">
        <v>5</v>
      </c>
      <c r="I1" s="6" t="s">
        <v>6</v>
      </c>
      <c r="J1" s="7" t="s">
        <v>0</v>
      </c>
      <c r="K1" s="101" t="s">
        <v>223</v>
      </c>
      <c r="L1" s="102" t="s">
        <v>3</v>
      </c>
      <c r="M1" s="102"/>
      <c r="N1" s="103" t="s">
        <v>218</v>
      </c>
      <c r="O1" s="103" t="s">
        <v>219</v>
      </c>
      <c r="P1" s="103" t="s">
        <v>298</v>
      </c>
      <c r="Q1" s="104" t="s">
        <v>220</v>
      </c>
      <c r="R1" s="10" t="s">
        <v>7</v>
      </c>
      <c r="S1" s="10" t="s">
        <v>8</v>
      </c>
      <c r="T1" s="10" t="s">
        <v>9</v>
      </c>
      <c r="U1" s="10" t="s">
        <v>10</v>
      </c>
      <c r="V1" s="10" t="s">
        <v>11</v>
      </c>
      <c r="W1" s="10" t="s">
        <v>12</v>
      </c>
      <c r="X1" s="10" t="s">
        <v>13</v>
      </c>
      <c r="Y1" s="10" t="s">
        <v>14</v>
      </c>
      <c r="Z1" s="10" t="s">
        <v>15</v>
      </c>
      <c r="AA1" s="10" t="s">
        <v>16</v>
      </c>
      <c r="AB1" s="10" t="s">
        <v>17</v>
      </c>
      <c r="AC1" s="10" t="s">
        <v>18</v>
      </c>
      <c r="AD1" s="10"/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26</v>
      </c>
      <c r="AM1" s="11" t="s">
        <v>27</v>
      </c>
    </row>
    <row r="2" spans="1:39" x14ac:dyDescent="0.3">
      <c r="A2" s="12" t="s">
        <v>28</v>
      </c>
      <c r="B2" s="12"/>
      <c r="C2" s="13" t="s">
        <v>29</v>
      </c>
      <c r="D2" s="8" t="s">
        <v>30</v>
      </c>
      <c r="E2" s="14" t="s">
        <v>31</v>
      </c>
      <c r="F2" s="15" t="s">
        <v>32</v>
      </c>
      <c r="G2" s="16" t="s">
        <v>33</v>
      </c>
      <c r="H2" s="16" t="s">
        <v>33</v>
      </c>
      <c r="I2" s="6" t="s">
        <v>34</v>
      </c>
      <c r="J2" s="17" t="s">
        <v>35</v>
      </c>
      <c r="K2" s="105" t="s">
        <v>28</v>
      </c>
      <c r="L2" s="106" t="s">
        <v>31</v>
      </c>
      <c r="M2" s="107" t="s">
        <v>32</v>
      </c>
      <c r="N2" s="108" t="s">
        <v>221</v>
      </c>
      <c r="O2" s="108" t="s">
        <v>221</v>
      </c>
      <c r="P2" s="108" t="s">
        <v>221</v>
      </c>
      <c r="Q2" s="109" t="s">
        <v>222</v>
      </c>
      <c r="R2" s="8" t="s">
        <v>36</v>
      </c>
      <c r="S2" s="8" t="s">
        <v>36</v>
      </c>
      <c r="T2" s="8" t="s">
        <v>36</v>
      </c>
      <c r="U2" s="8" t="s">
        <v>36</v>
      </c>
      <c r="V2" s="8" t="s">
        <v>36</v>
      </c>
      <c r="W2" s="8" t="s">
        <v>36</v>
      </c>
      <c r="X2" s="8" t="s">
        <v>36</v>
      </c>
      <c r="Y2" s="8" t="s">
        <v>36</v>
      </c>
      <c r="Z2" s="8" t="s">
        <v>36</v>
      </c>
      <c r="AA2" s="8" t="s">
        <v>36</v>
      </c>
      <c r="AB2" s="8" t="s">
        <v>36</v>
      </c>
      <c r="AC2" s="8" t="s">
        <v>36</v>
      </c>
      <c r="AD2" s="8"/>
      <c r="AE2" s="8" t="s">
        <v>36</v>
      </c>
      <c r="AF2" s="8" t="s">
        <v>36</v>
      </c>
      <c r="AG2" s="8" t="s">
        <v>36</v>
      </c>
      <c r="AH2" s="8" t="s">
        <v>36</v>
      </c>
      <c r="AI2" s="8" t="s">
        <v>36</v>
      </c>
      <c r="AJ2" s="8" t="s">
        <v>36</v>
      </c>
      <c r="AK2" s="8" t="s">
        <v>36</v>
      </c>
      <c r="AL2" s="8" t="s">
        <v>36</v>
      </c>
      <c r="AM2" s="9" t="s">
        <v>36</v>
      </c>
    </row>
    <row r="3" spans="1:39" x14ac:dyDescent="0.3">
      <c r="A3" s="30" t="s">
        <v>41</v>
      </c>
      <c r="B3" s="19" t="s">
        <v>38</v>
      </c>
      <c r="C3" s="19">
        <v>2007</v>
      </c>
      <c r="D3" s="19">
        <v>105</v>
      </c>
      <c r="E3" s="20">
        <v>0</v>
      </c>
      <c r="F3" s="20">
        <v>1</v>
      </c>
      <c r="G3" s="31">
        <v>18.021183333333333</v>
      </c>
      <c r="H3" s="32">
        <v>70.155311666666663</v>
      </c>
      <c r="I3" s="22">
        <v>-323.60000000000002</v>
      </c>
      <c r="J3" s="27" t="s">
        <v>42</v>
      </c>
      <c r="K3" s="111" t="s">
        <v>224</v>
      </c>
      <c r="L3" s="112">
        <v>0</v>
      </c>
      <c r="M3" s="113">
        <v>1</v>
      </c>
      <c r="N3" s="114">
        <v>2.41</v>
      </c>
      <c r="O3" s="114">
        <v>23.09</v>
      </c>
      <c r="P3" s="114">
        <f>N3+O3</f>
        <v>25.5</v>
      </c>
      <c r="Q3" s="110">
        <v>0.80389999999999995</v>
      </c>
      <c r="R3" s="35" t="s">
        <v>44</v>
      </c>
      <c r="S3" s="38" t="s">
        <v>45</v>
      </c>
      <c r="T3" s="38" t="s">
        <v>45</v>
      </c>
      <c r="U3" s="38" t="s">
        <v>45</v>
      </c>
      <c r="V3" s="22" t="s">
        <v>37</v>
      </c>
      <c r="W3" s="34">
        <v>0.19635623748234723</v>
      </c>
      <c r="X3" s="34">
        <v>0.22268589375690703</v>
      </c>
      <c r="Y3" s="35" t="s">
        <v>44</v>
      </c>
      <c r="Z3" s="35" t="s">
        <v>44</v>
      </c>
      <c r="AA3" s="38" t="s">
        <v>45</v>
      </c>
      <c r="AB3" s="38" t="s">
        <v>45</v>
      </c>
      <c r="AC3" s="34">
        <v>0.19550672733256355</v>
      </c>
      <c r="AD3" s="34"/>
      <c r="AE3" s="38" t="s">
        <v>45</v>
      </c>
      <c r="AF3" s="38" t="s">
        <v>45</v>
      </c>
      <c r="AG3" s="38" t="s">
        <v>45</v>
      </c>
      <c r="AH3" s="38" t="s">
        <v>45</v>
      </c>
      <c r="AI3" s="35" t="s">
        <v>40</v>
      </c>
      <c r="AJ3" s="35" t="s">
        <v>40</v>
      </c>
      <c r="AK3" s="38" t="s">
        <v>40</v>
      </c>
      <c r="AL3" s="38" t="s">
        <v>46</v>
      </c>
      <c r="AM3" s="36" t="s">
        <v>46</v>
      </c>
    </row>
    <row r="4" spans="1:39" x14ac:dyDescent="0.3">
      <c r="A4" s="30" t="s">
        <v>47</v>
      </c>
      <c r="B4" s="19" t="s">
        <v>38</v>
      </c>
      <c r="C4" s="19">
        <v>2007</v>
      </c>
      <c r="D4" s="19">
        <v>105</v>
      </c>
      <c r="E4" s="20">
        <v>0</v>
      </c>
      <c r="F4" s="20">
        <v>1</v>
      </c>
      <c r="G4" s="31">
        <v>17.728000000000002</v>
      </c>
      <c r="H4" s="32">
        <v>70.19283333333334</v>
      </c>
      <c r="I4" s="22">
        <v>-252.47</v>
      </c>
      <c r="J4" s="27" t="s">
        <v>48</v>
      </c>
      <c r="K4" s="111" t="s">
        <v>225</v>
      </c>
      <c r="L4" s="115">
        <v>0</v>
      </c>
      <c r="M4" s="116">
        <v>1</v>
      </c>
      <c r="N4" s="117">
        <v>1.91</v>
      </c>
      <c r="O4" s="117">
        <v>11.49</v>
      </c>
      <c r="P4" s="163">
        <f t="shared" ref="P4:P67" si="0">N4+O4</f>
        <v>13.4</v>
      </c>
      <c r="Q4" s="111">
        <v>0.27879999999999999</v>
      </c>
      <c r="R4" s="35" t="s">
        <v>44</v>
      </c>
      <c r="S4" s="38" t="s">
        <v>45</v>
      </c>
      <c r="T4" s="38" t="s">
        <v>45</v>
      </c>
      <c r="U4" s="38" t="s">
        <v>45</v>
      </c>
      <c r="V4" s="22" t="s">
        <v>37</v>
      </c>
      <c r="W4" s="38" t="s">
        <v>45</v>
      </c>
      <c r="X4" s="38" t="s">
        <v>45</v>
      </c>
      <c r="Y4" s="35" t="s">
        <v>44</v>
      </c>
      <c r="Z4" s="35" t="s">
        <v>44</v>
      </c>
      <c r="AA4" s="38" t="s">
        <v>45</v>
      </c>
      <c r="AB4" s="38" t="s">
        <v>45</v>
      </c>
      <c r="AC4" s="34">
        <v>0.12486474049188434</v>
      </c>
      <c r="AD4" s="34"/>
      <c r="AE4" s="38" t="s">
        <v>45</v>
      </c>
      <c r="AF4" s="38" t="s">
        <v>45</v>
      </c>
      <c r="AG4" s="38" t="s">
        <v>45</v>
      </c>
      <c r="AH4" s="38" t="s">
        <v>45</v>
      </c>
      <c r="AI4" s="35" t="s">
        <v>40</v>
      </c>
      <c r="AJ4" s="35" t="s">
        <v>40</v>
      </c>
      <c r="AK4" s="38" t="s">
        <v>40</v>
      </c>
      <c r="AL4" s="38" t="s">
        <v>46</v>
      </c>
      <c r="AM4" s="36" t="s">
        <v>46</v>
      </c>
    </row>
    <row r="5" spans="1:39" x14ac:dyDescent="0.3">
      <c r="A5" s="30" t="s">
        <v>49</v>
      </c>
      <c r="B5" s="19" t="s">
        <v>38</v>
      </c>
      <c r="C5" s="19">
        <v>2007</v>
      </c>
      <c r="D5" s="19">
        <v>105</v>
      </c>
      <c r="E5" s="20">
        <v>2</v>
      </c>
      <c r="F5" s="20">
        <v>3</v>
      </c>
      <c r="G5" s="26">
        <v>18.149333333333335</v>
      </c>
      <c r="H5" s="21">
        <v>70.135666666666665</v>
      </c>
      <c r="I5" s="22">
        <v>-363.01</v>
      </c>
      <c r="J5" s="27" t="s">
        <v>50</v>
      </c>
      <c r="K5" s="111" t="s">
        <v>226</v>
      </c>
      <c r="L5" s="115">
        <v>0</v>
      </c>
      <c r="M5" s="116">
        <v>1</v>
      </c>
      <c r="N5" s="117">
        <v>2.35</v>
      </c>
      <c r="O5" s="117">
        <v>19.95</v>
      </c>
      <c r="P5" s="163">
        <f t="shared" si="0"/>
        <v>22.3</v>
      </c>
      <c r="Q5" s="111">
        <v>0.66159999999999997</v>
      </c>
      <c r="R5" s="35" t="s">
        <v>44</v>
      </c>
      <c r="S5" s="38" t="s">
        <v>45</v>
      </c>
      <c r="T5" s="38" t="s">
        <v>45</v>
      </c>
      <c r="U5" s="38" t="s">
        <v>45</v>
      </c>
      <c r="V5" s="22" t="s">
        <v>37</v>
      </c>
      <c r="W5" s="34">
        <v>0.30126901307523984</v>
      </c>
      <c r="X5" s="34">
        <v>0.34299229691397082</v>
      </c>
      <c r="Y5" s="35" t="s">
        <v>44</v>
      </c>
      <c r="Z5" s="35" t="s">
        <v>44</v>
      </c>
      <c r="AA5" s="38" t="s">
        <v>45</v>
      </c>
      <c r="AB5" s="38" t="s">
        <v>45</v>
      </c>
      <c r="AC5" s="34">
        <v>0.3254392201959137</v>
      </c>
      <c r="AD5" s="34"/>
      <c r="AE5" s="34">
        <v>0.18220036826691099</v>
      </c>
      <c r="AF5" s="38" t="s">
        <v>45</v>
      </c>
      <c r="AG5" s="38" t="s">
        <v>45</v>
      </c>
      <c r="AH5" s="38" t="s">
        <v>45</v>
      </c>
      <c r="AI5" s="35" t="s">
        <v>40</v>
      </c>
      <c r="AJ5" s="35" t="s">
        <v>40</v>
      </c>
      <c r="AK5" s="38" t="s">
        <v>40</v>
      </c>
      <c r="AL5" s="38" t="s">
        <v>46</v>
      </c>
      <c r="AM5" s="36" t="s">
        <v>46</v>
      </c>
    </row>
    <row r="6" spans="1:39" x14ac:dyDescent="0.3">
      <c r="A6" s="30" t="s">
        <v>51</v>
      </c>
      <c r="B6" s="19" t="s">
        <v>38</v>
      </c>
      <c r="C6" s="19">
        <v>2007</v>
      </c>
      <c r="D6" s="19">
        <v>111</v>
      </c>
      <c r="E6" s="20">
        <v>0</v>
      </c>
      <c r="F6" s="20">
        <v>1</v>
      </c>
      <c r="G6" s="31">
        <v>17.129666666666665</v>
      </c>
      <c r="H6" s="32">
        <v>69.854333333333329</v>
      </c>
      <c r="I6" s="22">
        <v>-308.95</v>
      </c>
      <c r="J6" s="27" t="s">
        <v>52</v>
      </c>
      <c r="K6" s="111" t="s">
        <v>227</v>
      </c>
      <c r="L6" s="115">
        <v>0</v>
      </c>
      <c r="M6" s="116">
        <v>1</v>
      </c>
      <c r="N6" s="117">
        <v>2.78</v>
      </c>
      <c r="O6" s="117">
        <v>21.619999999999997</v>
      </c>
      <c r="P6" s="163">
        <f t="shared" si="0"/>
        <v>24.4</v>
      </c>
      <c r="Q6" s="111">
        <v>0.35759999999999997</v>
      </c>
      <c r="R6" s="35" t="s">
        <v>44</v>
      </c>
      <c r="S6" s="38" t="s">
        <v>45</v>
      </c>
      <c r="T6" s="38" t="s">
        <v>45</v>
      </c>
      <c r="U6" s="38" t="s">
        <v>45</v>
      </c>
      <c r="V6" s="22" t="s">
        <v>37</v>
      </c>
      <c r="W6" s="34">
        <v>4.7984418626952421E-2</v>
      </c>
      <c r="X6" s="34">
        <v>4.7984418626952421E-2</v>
      </c>
      <c r="Y6" s="35" t="s">
        <v>44</v>
      </c>
      <c r="Z6" s="35" t="s">
        <v>44</v>
      </c>
      <c r="AA6" s="38" t="s">
        <v>45</v>
      </c>
      <c r="AB6" s="38" t="s">
        <v>45</v>
      </c>
      <c r="AC6" s="34">
        <v>0.10322855239655727</v>
      </c>
      <c r="AD6" s="34"/>
      <c r="AE6" s="38" t="s">
        <v>45</v>
      </c>
      <c r="AF6" s="38" t="s">
        <v>45</v>
      </c>
      <c r="AG6" s="38" t="s">
        <v>45</v>
      </c>
      <c r="AH6" s="38" t="s">
        <v>45</v>
      </c>
      <c r="AI6" s="35" t="s">
        <v>40</v>
      </c>
      <c r="AJ6" s="35" t="s">
        <v>40</v>
      </c>
      <c r="AK6" s="38" t="s">
        <v>40</v>
      </c>
      <c r="AL6" s="38" t="s">
        <v>46</v>
      </c>
      <c r="AM6" s="36" t="s">
        <v>46</v>
      </c>
    </row>
    <row r="7" spans="1:39" x14ac:dyDescent="0.3">
      <c r="A7" s="30" t="s">
        <v>53</v>
      </c>
      <c r="B7" s="19" t="s">
        <v>38</v>
      </c>
      <c r="C7" s="19">
        <v>2008</v>
      </c>
      <c r="D7" s="19">
        <v>104</v>
      </c>
      <c r="E7" s="20">
        <v>0</v>
      </c>
      <c r="F7" s="20">
        <v>1</v>
      </c>
      <c r="G7" s="31">
        <v>16.328666666666667</v>
      </c>
      <c r="H7" s="32">
        <v>69.262333333333331</v>
      </c>
      <c r="I7" s="22">
        <v>-482.29</v>
      </c>
      <c r="J7" s="27" t="s">
        <v>54</v>
      </c>
      <c r="K7" s="111" t="s">
        <v>228</v>
      </c>
      <c r="L7" s="115">
        <v>0</v>
      </c>
      <c r="M7" s="116">
        <v>1</v>
      </c>
      <c r="N7" s="117">
        <v>2.71</v>
      </c>
      <c r="O7" s="117">
        <v>27.19</v>
      </c>
      <c r="P7" s="163">
        <f t="shared" si="0"/>
        <v>29.900000000000002</v>
      </c>
      <c r="Q7" s="111">
        <v>1.0629999999999999</v>
      </c>
      <c r="R7" s="35" t="s">
        <v>44</v>
      </c>
      <c r="S7" s="38" t="s">
        <v>45</v>
      </c>
      <c r="T7" s="38" t="s">
        <v>45</v>
      </c>
      <c r="U7" s="38" t="s">
        <v>45</v>
      </c>
      <c r="V7" s="22" t="s">
        <v>37</v>
      </c>
      <c r="W7" s="34">
        <v>0.35150478618917075</v>
      </c>
      <c r="X7" s="34">
        <v>0.35150478618917075</v>
      </c>
      <c r="Y7" s="35" t="s">
        <v>44</v>
      </c>
      <c r="Z7" s="35" t="s">
        <v>44</v>
      </c>
      <c r="AA7" s="38" t="s">
        <v>45</v>
      </c>
      <c r="AB7" s="38" t="s">
        <v>45</v>
      </c>
      <c r="AC7" s="34">
        <v>0.43351554212586396</v>
      </c>
      <c r="AD7" s="34"/>
      <c r="AE7" s="35">
        <v>0.31915736302381176</v>
      </c>
      <c r="AF7" s="38" t="s">
        <v>45</v>
      </c>
      <c r="AG7" s="34">
        <v>0.19473184638739441</v>
      </c>
      <c r="AH7" s="38" t="s">
        <v>45</v>
      </c>
      <c r="AI7" s="35" t="s">
        <v>40</v>
      </c>
      <c r="AJ7" s="35" t="s">
        <v>40</v>
      </c>
      <c r="AK7" s="38" t="s">
        <v>40</v>
      </c>
      <c r="AL7" s="38" t="s">
        <v>46</v>
      </c>
      <c r="AM7" s="36" t="s">
        <v>46</v>
      </c>
    </row>
    <row r="8" spans="1:39" x14ac:dyDescent="0.3">
      <c r="A8" s="30" t="s">
        <v>55</v>
      </c>
      <c r="B8" s="19" t="s">
        <v>38</v>
      </c>
      <c r="C8" s="19">
        <v>2009</v>
      </c>
      <c r="D8" s="19">
        <v>105</v>
      </c>
      <c r="E8" s="20">
        <v>0</v>
      </c>
      <c r="F8" s="20">
        <v>1</v>
      </c>
      <c r="G8" s="31">
        <v>15.495666666666667</v>
      </c>
      <c r="H8" s="32">
        <v>72.423500000000004</v>
      </c>
      <c r="I8" s="22">
        <v>-610.99</v>
      </c>
      <c r="J8" s="27" t="s">
        <v>56</v>
      </c>
      <c r="K8" s="111" t="s">
        <v>229</v>
      </c>
      <c r="L8" s="115">
        <v>0</v>
      </c>
      <c r="M8" s="116">
        <v>1</v>
      </c>
      <c r="N8" s="117">
        <v>3.31</v>
      </c>
      <c r="O8" s="117">
        <v>26.09</v>
      </c>
      <c r="P8" s="163">
        <f t="shared" si="0"/>
        <v>29.4</v>
      </c>
      <c r="Q8" s="111">
        <v>0.44779999999999998</v>
      </c>
      <c r="R8" s="35" t="s">
        <v>44</v>
      </c>
      <c r="S8" s="38" t="s">
        <v>45</v>
      </c>
      <c r="T8" s="38" t="s">
        <v>45</v>
      </c>
      <c r="U8" s="38" t="s">
        <v>45</v>
      </c>
      <c r="V8" s="22" t="s">
        <v>37</v>
      </c>
      <c r="W8" s="34">
        <v>0.11557233378988876</v>
      </c>
      <c r="X8" s="34">
        <v>0.11557233378988876</v>
      </c>
      <c r="Y8" s="35" t="s">
        <v>44</v>
      </c>
      <c r="Z8" s="35" t="s">
        <v>44</v>
      </c>
      <c r="AA8" s="38" t="s">
        <v>45</v>
      </c>
      <c r="AB8" s="38" t="s">
        <v>45</v>
      </c>
      <c r="AC8" s="34">
        <v>0.20554597499891678</v>
      </c>
      <c r="AD8" s="34"/>
      <c r="AE8" s="35">
        <v>9.8088142427691399E-2</v>
      </c>
      <c r="AF8" s="38" t="s">
        <v>45</v>
      </c>
      <c r="AG8" s="34">
        <v>0.10891158580322609</v>
      </c>
      <c r="AH8" s="38" t="s">
        <v>45</v>
      </c>
      <c r="AI8" s="35" t="s">
        <v>40</v>
      </c>
      <c r="AJ8" s="35" t="s">
        <v>40</v>
      </c>
      <c r="AK8" s="38" t="s">
        <v>40</v>
      </c>
      <c r="AL8" s="38" t="s">
        <v>46</v>
      </c>
      <c r="AM8" s="36" t="s">
        <v>46</v>
      </c>
    </row>
    <row r="9" spans="1:39" x14ac:dyDescent="0.3">
      <c r="A9" s="30" t="s">
        <v>57</v>
      </c>
      <c r="B9" s="19" t="s">
        <v>38</v>
      </c>
      <c r="C9" s="19">
        <v>2009</v>
      </c>
      <c r="D9" s="19">
        <v>105</v>
      </c>
      <c r="E9" s="20">
        <v>0</v>
      </c>
      <c r="F9" s="20">
        <v>1</v>
      </c>
      <c r="G9" s="31">
        <v>14.604166666666666</v>
      </c>
      <c r="H9" s="32">
        <v>72.274833333333333</v>
      </c>
      <c r="I9" s="22">
        <v>-1036.93</v>
      </c>
      <c r="J9" s="27" t="s">
        <v>58</v>
      </c>
      <c r="K9" s="111" t="s">
        <v>230</v>
      </c>
      <c r="L9" s="115">
        <v>0</v>
      </c>
      <c r="M9" s="116">
        <v>1</v>
      </c>
      <c r="N9" s="117">
        <v>5.12</v>
      </c>
      <c r="O9" s="117">
        <v>43.18</v>
      </c>
      <c r="P9" s="163">
        <f t="shared" si="0"/>
        <v>48.3</v>
      </c>
      <c r="Q9" s="111">
        <v>0.53695000000000004</v>
      </c>
      <c r="R9" s="35" t="s">
        <v>44</v>
      </c>
      <c r="S9" s="38" t="s">
        <v>45</v>
      </c>
      <c r="T9" s="38" t="s">
        <v>45</v>
      </c>
      <c r="U9" s="38" t="s">
        <v>45</v>
      </c>
      <c r="V9" s="22" t="s">
        <v>37</v>
      </c>
      <c r="W9" s="38" t="s">
        <v>45</v>
      </c>
      <c r="X9" s="38" t="s">
        <v>45</v>
      </c>
      <c r="Y9" s="35" t="s">
        <v>44</v>
      </c>
      <c r="Z9" s="35" t="s">
        <v>44</v>
      </c>
      <c r="AA9" s="38" t="s">
        <v>45</v>
      </c>
      <c r="AB9" s="38" t="s">
        <v>45</v>
      </c>
      <c r="AC9" s="38" t="s">
        <v>45</v>
      </c>
      <c r="AD9" s="38"/>
      <c r="AE9" s="38" t="s">
        <v>45</v>
      </c>
      <c r="AF9" s="38" t="s">
        <v>45</v>
      </c>
      <c r="AG9" s="38" t="s">
        <v>45</v>
      </c>
      <c r="AH9" s="38" t="s">
        <v>45</v>
      </c>
      <c r="AI9" s="35" t="s">
        <v>40</v>
      </c>
      <c r="AJ9" s="35" t="s">
        <v>40</v>
      </c>
      <c r="AK9" s="38" t="s">
        <v>40</v>
      </c>
      <c r="AL9" s="38" t="s">
        <v>46</v>
      </c>
      <c r="AM9" s="36" t="s">
        <v>46</v>
      </c>
    </row>
    <row r="10" spans="1:39" x14ac:dyDescent="0.3">
      <c r="A10" s="30" t="s">
        <v>59</v>
      </c>
      <c r="B10" s="19" t="s">
        <v>38</v>
      </c>
      <c r="C10" s="19">
        <v>2009</v>
      </c>
      <c r="D10" s="19">
        <v>105</v>
      </c>
      <c r="E10" s="20">
        <v>0</v>
      </c>
      <c r="F10" s="20">
        <v>1</v>
      </c>
      <c r="G10" s="31">
        <v>15.666499999999999</v>
      </c>
      <c r="H10" s="32">
        <v>72.277666666666661</v>
      </c>
      <c r="I10" s="22">
        <v>-728.43</v>
      </c>
      <c r="J10" s="27" t="s">
        <v>60</v>
      </c>
      <c r="K10" s="111" t="s">
        <v>231</v>
      </c>
      <c r="L10" s="115">
        <v>0</v>
      </c>
      <c r="M10" s="116">
        <v>1</v>
      </c>
      <c r="N10" s="117">
        <v>2.44</v>
      </c>
      <c r="O10" s="117">
        <v>19.16</v>
      </c>
      <c r="P10" s="163">
        <f t="shared" si="0"/>
        <v>21.6</v>
      </c>
      <c r="Q10" s="111">
        <v>0.27100000000000002</v>
      </c>
      <c r="R10" s="35" t="s">
        <v>44</v>
      </c>
      <c r="S10" s="38" t="s">
        <v>45</v>
      </c>
      <c r="T10" s="38" t="s">
        <v>45</v>
      </c>
      <c r="U10" s="38" t="s">
        <v>45</v>
      </c>
      <c r="V10" s="22" t="s">
        <v>37</v>
      </c>
      <c r="W10" s="38" t="s">
        <v>45</v>
      </c>
      <c r="X10" s="38" t="s">
        <v>45</v>
      </c>
      <c r="Y10" s="35" t="s">
        <v>44</v>
      </c>
      <c r="Z10" s="35" t="s">
        <v>44</v>
      </c>
      <c r="AA10" s="38" t="s">
        <v>45</v>
      </c>
      <c r="AB10" s="38" t="s">
        <v>45</v>
      </c>
      <c r="AC10" s="34">
        <v>0.10347170368735979</v>
      </c>
      <c r="AD10" s="34"/>
      <c r="AE10" s="38" t="s">
        <v>45</v>
      </c>
      <c r="AF10" s="38" t="s">
        <v>45</v>
      </c>
      <c r="AG10" s="38" t="s">
        <v>45</v>
      </c>
      <c r="AH10" s="38" t="s">
        <v>45</v>
      </c>
      <c r="AI10" s="35" t="s">
        <v>40</v>
      </c>
      <c r="AJ10" s="35" t="s">
        <v>40</v>
      </c>
      <c r="AK10" s="38" t="s">
        <v>40</v>
      </c>
      <c r="AL10" s="38" t="s">
        <v>46</v>
      </c>
      <c r="AM10" s="36" t="s">
        <v>46</v>
      </c>
    </row>
    <row r="11" spans="1:39" x14ac:dyDescent="0.3">
      <c r="A11" s="30" t="s">
        <v>61</v>
      </c>
      <c r="B11" s="19" t="s">
        <v>38</v>
      </c>
      <c r="C11" s="19">
        <v>2009</v>
      </c>
      <c r="D11" s="19">
        <v>105</v>
      </c>
      <c r="E11" s="20">
        <v>0</v>
      </c>
      <c r="F11" s="20">
        <v>1</v>
      </c>
      <c r="G11" s="31">
        <v>16.546833333333332</v>
      </c>
      <c r="H11" s="32">
        <v>72.146166666666673</v>
      </c>
      <c r="I11" s="22">
        <v>-385.34</v>
      </c>
      <c r="J11" s="27" t="s">
        <v>62</v>
      </c>
      <c r="K11" s="111" t="s">
        <v>232</v>
      </c>
      <c r="L11" s="115">
        <v>0</v>
      </c>
      <c r="M11" s="116">
        <v>1</v>
      </c>
      <c r="N11" s="117">
        <v>3.54</v>
      </c>
      <c r="O11" s="117">
        <v>31.46</v>
      </c>
      <c r="P11" s="163">
        <f t="shared" si="0"/>
        <v>35</v>
      </c>
      <c r="Q11" s="111">
        <v>0.4869</v>
      </c>
      <c r="R11" s="38" t="s">
        <v>63</v>
      </c>
      <c r="S11" s="38" t="s">
        <v>44</v>
      </c>
      <c r="T11" s="38" t="s">
        <v>44</v>
      </c>
      <c r="U11" s="38" t="s">
        <v>44</v>
      </c>
      <c r="V11" s="38" t="s">
        <v>44</v>
      </c>
      <c r="W11" s="22" t="s">
        <v>37</v>
      </c>
      <c r="X11" s="38" t="s">
        <v>39</v>
      </c>
      <c r="Y11" s="38" t="s">
        <v>44</v>
      </c>
      <c r="Z11" s="38" t="s">
        <v>44</v>
      </c>
      <c r="AA11" s="38" t="s">
        <v>63</v>
      </c>
      <c r="AB11" s="38" t="s">
        <v>63</v>
      </c>
      <c r="AC11" s="38" t="s">
        <v>63</v>
      </c>
      <c r="AD11" s="38"/>
      <c r="AE11" s="38" t="s">
        <v>63</v>
      </c>
      <c r="AF11" s="38" t="s">
        <v>63</v>
      </c>
      <c r="AG11" s="38" t="s">
        <v>40</v>
      </c>
      <c r="AH11" s="38" t="s">
        <v>40</v>
      </c>
      <c r="AI11" s="38" t="s">
        <v>40</v>
      </c>
      <c r="AJ11" s="38" t="s">
        <v>40</v>
      </c>
      <c r="AK11" s="22" t="s">
        <v>37</v>
      </c>
      <c r="AL11" s="38" t="s">
        <v>45</v>
      </c>
      <c r="AM11" s="36" t="s">
        <v>44</v>
      </c>
    </row>
    <row r="12" spans="1:39" x14ac:dyDescent="0.3">
      <c r="A12" s="30" t="s">
        <v>64</v>
      </c>
      <c r="B12" s="19" t="s">
        <v>38</v>
      </c>
      <c r="C12" s="19">
        <v>2009</v>
      </c>
      <c r="D12" s="19">
        <v>105</v>
      </c>
      <c r="E12" s="20">
        <v>0</v>
      </c>
      <c r="F12" s="20">
        <v>1</v>
      </c>
      <c r="G12" s="31">
        <v>16.912333333333333</v>
      </c>
      <c r="H12" s="32">
        <v>72.035166666666669</v>
      </c>
      <c r="I12" s="22">
        <v>-342.55</v>
      </c>
      <c r="J12" s="27" t="s">
        <v>65</v>
      </c>
      <c r="K12" s="111" t="s">
        <v>233</v>
      </c>
      <c r="L12" s="115">
        <v>0</v>
      </c>
      <c r="M12" s="116">
        <v>1</v>
      </c>
      <c r="N12" s="117">
        <v>3.47</v>
      </c>
      <c r="O12" s="117">
        <v>37.43</v>
      </c>
      <c r="P12" s="163">
        <f t="shared" si="0"/>
        <v>40.9</v>
      </c>
      <c r="Q12" s="111">
        <v>0.74460000000000004</v>
      </c>
      <c r="R12" s="35" t="s">
        <v>44</v>
      </c>
      <c r="S12" s="38" t="s">
        <v>45</v>
      </c>
      <c r="T12" s="38" t="s">
        <v>45</v>
      </c>
      <c r="U12" s="38" t="s">
        <v>45</v>
      </c>
      <c r="V12" s="22" t="s">
        <v>37</v>
      </c>
      <c r="W12" s="34">
        <v>0.60968489477883836</v>
      </c>
      <c r="X12" s="34">
        <v>0.64333600879574504</v>
      </c>
      <c r="Y12" s="35" t="s">
        <v>44</v>
      </c>
      <c r="Z12" s="35" t="s">
        <v>44</v>
      </c>
      <c r="AA12" s="34">
        <v>0.10774954409069952</v>
      </c>
      <c r="AB12" s="34">
        <v>0.10572603056910448</v>
      </c>
      <c r="AC12" s="34">
        <v>0.67265777651771153</v>
      </c>
      <c r="AD12" s="34"/>
      <c r="AE12" s="34">
        <v>0.33442270929913809</v>
      </c>
      <c r="AF12" s="34">
        <v>0.14672349285180225</v>
      </c>
      <c r="AG12" s="34">
        <v>0.2391569046148784</v>
      </c>
      <c r="AH12" s="38" t="s">
        <v>45</v>
      </c>
      <c r="AI12" s="35" t="s">
        <v>40</v>
      </c>
      <c r="AJ12" s="35" t="s">
        <v>40</v>
      </c>
      <c r="AK12" s="38" t="s">
        <v>40</v>
      </c>
      <c r="AL12" s="38" t="s">
        <v>46</v>
      </c>
      <c r="AM12" s="36" t="s">
        <v>46</v>
      </c>
    </row>
    <row r="13" spans="1:39" x14ac:dyDescent="0.3">
      <c r="A13" s="30" t="s">
        <v>66</v>
      </c>
      <c r="B13" s="19" t="s">
        <v>38</v>
      </c>
      <c r="C13" s="19">
        <v>2009</v>
      </c>
      <c r="D13" s="19">
        <v>105</v>
      </c>
      <c r="E13" s="20">
        <v>0</v>
      </c>
      <c r="F13" s="20">
        <v>1</v>
      </c>
      <c r="G13" s="31">
        <v>16.752040000000001</v>
      </c>
      <c r="H13" s="32">
        <v>71.862274999999997</v>
      </c>
      <c r="I13" s="22">
        <v>-357.25</v>
      </c>
      <c r="J13" s="27" t="s">
        <v>67</v>
      </c>
      <c r="K13" s="111" t="s">
        <v>234</v>
      </c>
      <c r="L13" s="115">
        <v>0</v>
      </c>
      <c r="M13" s="116">
        <v>1</v>
      </c>
      <c r="N13" s="117">
        <v>4.99</v>
      </c>
      <c r="O13" s="117">
        <v>46.91</v>
      </c>
      <c r="P13" s="163">
        <f t="shared" si="0"/>
        <v>51.9</v>
      </c>
      <c r="Q13" s="111">
        <v>0.81710000000000005</v>
      </c>
      <c r="R13" s="35" t="s">
        <v>44</v>
      </c>
      <c r="S13" s="38" t="s">
        <v>45</v>
      </c>
      <c r="T13" s="38" t="s">
        <v>45</v>
      </c>
      <c r="U13" s="38" t="s">
        <v>45</v>
      </c>
      <c r="V13" s="22" t="s">
        <v>37</v>
      </c>
      <c r="W13" s="34">
        <v>0.86684222061070848</v>
      </c>
      <c r="X13" s="34">
        <v>0.86684222061070848</v>
      </c>
      <c r="Y13" s="35" t="s">
        <v>44</v>
      </c>
      <c r="Z13" s="35" t="s">
        <v>44</v>
      </c>
      <c r="AA13" s="34">
        <v>0.11789014224853392</v>
      </c>
      <c r="AB13" s="34">
        <v>0.1215506438663186</v>
      </c>
      <c r="AC13" s="34">
        <v>0.89577912218069844</v>
      </c>
      <c r="AD13" s="34"/>
      <c r="AE13" s="34">
        <v>0.40848914829979471</v>
      </c>
      <c r="AF13" s="34">
        <v>0.14741770102434801</v>
      </c>
      <c r="AG13" s="34">
        <v>0.35203148079541102</v>
      </c>
      <c r="AH13" s="38" t="s">
        <v>45</v>
      </c>
      <c r="AI13" s="35" t="s">
        <v>40</v>
      </c>
      <c r="AJ13" s="35" t="s">
        <v>40</v>
      </c>
      <c r="AK13" s="38" t="s">
        <v>40</v>
      </c>
      <c r="AL13" s="38" t="s">
        <v>46</v>
      </c>
      <c r="AM13" s="36" t="s">
        <v>46</v>
      </c>
    </row>
    <row r="14" spans="1:39" x14ac:dyDescent="0.3">
      <c r="A14" s="30" t="s">
        <v>68</v>
      </c>
      <c r="B14" s="19" t="s">
        <v>38</v>
      </c>
      <c r="C14" s="19">
        <v>2009</v>
      </c>
      <c r="D14" s="19">
        <v>105</v>
      </c>
      <c r="E14" s="20">
        <v>0</v>
      </c>
      <c r="F14" s="20">
        <v>1</v>
      </c>
      <c r="G14" s="31">
        <v>15.751166666666666</v>
      </c>
      <c r="H14" s="32">
        <v>71.706000000000003</v>
      </c>
      <c r="I14" s="22">
        <v>-778.06</v>
      </c>
      <c r="J14" s="27" t="s">
        <v>69</v>
      </c>
      <c r="K14" s="111" t="s">
        <v>235</v>
      </c>
      <c r="L14" s="115">
        <v>0</v>
      </c>
      <c r="M14" s="116">
        <v>1</v>
      </c>
      <c r="N14" s="117">
        <v>1.82</v>
      </c>
      <c r="O14" s="117">
        <v>23.68</v>
      </c>
      <c r="P14" s="163">
        <f t="shared" si="0"/>
        <v>25.5</v>
      </c>
      <c r="Q14" s="111">
        <v>0.25409999999999999</v>
      </c>
      <c r="R14" s="35" t="s">
        <v>44</v>
      </c>
      <c r="S14" s="38" t="s">
        <v>45</v>
      </c>
      <c r="T14" s="38" t="s">
        <v>45</v>
      </c>
      <c r="U14" s="38" t="s">
        <v>45</v>
      </c>
      <c r="V14" s="22" t="s">
        <v>37</v>
      </c>
      <c r="W14" s="38" t="s">
        <v>45</v>
      </c>
      <c r="X14" s="38" t="s">
        <v>45</v>
      </c>
      <c r="Y14" s="35" t="s">
        <v>44</v>
      </c>
      <c r="Z14" s="35" t="s">
        <v>44</v>
      </c>
      <c r="AA14" s="38" t="s">
        <v>45</v>
      </c>
      <c r="AB14" s="38" t="s">
        <v>45</v>
      </c>
      <c r="AC14" s="38" t="s">
        <v>45</v>
      </c>
      <c r="AD14" s="38"/>
      <c r="AE14" s="38" t="s">
        <v>45</v>
      </c>
      <c r="AF14" s="38" t="s">
        <v>45</v>
      </c>
      <c r="AG14" s="38" t="s">
        <v>45</v>
      </c>
      <c r="AH14" s="38" t="s">
        <v>45</v>
      </c>
      <c r="AI14" s="35" t="s">
        <v>40</v>
      </c>
      <c r="AJ14" s="35" t="s">
        <v>40</v>
      </c>
      <c r="AK14" s="38" t="s">
        <v>40</v>
      </c>
      <c r="AL14" s="38" t="s">
        <v>46</v>
      </c>
      <c r="AM14" s="36" t="s">
        <v>46</v>
      </c>
    </row>
    <row r="15" spans="1:39" x14ac:dyDescent="0.3">
      <c r="A15" s="30" t="s">
        <v>70</v>
      </c>
      <c r="B15" s="19" t="s">
        <v>38</v>
      </c>
      <c r="C15" s="19">
        <v>2010</v>
      </c>
      <c r="D15" s="19">
        <v>110</v>
      </c>
      <c r="E15" s="20">
        <v>0</v>
      </c>
      <c r="F15" s="20">
        <v>1</v>
      </c>
      <c r="G15" s="31">
        <v>25.787285000000001</v>
      </c>
      <c r="H15" s="32">
        <v>72.344314999999995</v>
      </c>
      <c r="I15" s="22">
        <v>-249.51</v>
      </c>
      <c r="J15" s="27" t="s">
        <v>71</v>
      </c>
      <c r="K15" s="111" t="s">
        <v>236</v>
      </c>
      <c r="L15" s="115">
        <v>0</v>
      </c>
      <c r="M15" s="116">
        <v>1</v>
      </c>
      <c r="N15" s="117">
        <v>2.66</v>
      </c>
      <c r="O15" s="117">
        <v>32.540000000000006</v>
      </c>
      <c r="P15" s="163">
        <f t="shared" si="0"/>
        <v>35.200000000000003</v>
      </c>
      <c r="Q15" s="111">
        <v>0.41139999999999999</v>
      </c>
      <c r="R15" s="35" t="s">
        <v>44</v>
      </c>
      <c r="S15" s="38" t="s">
        <v>45</v>
      </c>
      <c r="T15" s="38" t="s">
        <v>45</v>
      </c>
      <c r="U15" s="38" t="s">
        <v>45</v>
      </c>
      <c r="V15" s="22" t="s">
        <v>37</v>
      </c>
      <c r="W15" s="34">
        <v>0.14725678264968886</v>
      </c>
      <c r="X15" s="34">
        <v>0.14725678264968886</v>
      </c>
      <c r="Y15" s="35" t="s">
        <v>44</v>
      </c>
      <c r="Z15" s="35" t="s">
        <v>44</v>
      </c>
      <c r="AA15" s="38" t="s">
        <v>45</v>
      </c>
      <c r="AB15" s="38" t="s">
        <v>45</v>
      </c>
      <c r="AC15" s="34">
        <v>0.39200763433196817</v>
      </c>
      <c r="AD15" s="34"/>
      <c r="AE15" s="34">
        <v>0.15446360503659975</v>
      </c>
      <c r="AF15" s="38" t="s">
        <v>45</v>
      </c>
      <c r="AG15" s="38" t="s">
        <v>45</v>
      </c>
      <c r="AH15" s="38" t="s">
        <v>45</v>
      </c>
      <c r="AI15" s="35" t="s">
        <v>40</v>
      </c>
      <c r="AJ15" s="35" t="s">
        <v>40</v>
      </c>
      <c r="AK15" s="38" t="s">
        <v>40</v>
      </c>
      <c r="AL15" s="38" t="s">
        <v>46</v>
      </c>
      <c r="AM15" s="36" t="s">
        <v>46</v>
      </c>
    </row>
    <row r="16" spans="1:39" x14ac:dyDescent="0.3">
      <c r="A16" s="30" t="s">
        <v>72</v>
      </c>
      <c r="B16" s="19" t="s">
        <v>38</v>
      </c>
      <c r="C16" s="19">
        <v>2010</v>
      </c>
      <c r="D16" s="19">
        <v>110</v>
      </c>
      <c r="E16" s="20">
        <v>0</v>
      </c>
      <c r="F16" s="20">
        <v>1</v>
      </c>
      <c r="G16" s="31">
        <v>25.843166666666669</v>
      </c>
      <c r="H16" s="32">
        <v>72.096166666666662</v>
      </c>
      <c r="I16" s="22">
        <v>-236.26</v>
      </c>
      <c r="J16" s="27" t="s">
        <v>73</v>
      </c>
      <c r="K16" s="111" t="s">
        <v>237</v>
      </c>
      <c r="L16" s="115">
        <v>0</v>
      </c>
      <c r="M16" s="116">
        <v>1</v>
      </c>
      <c r="N16" s="117">
        <v>3.52</v>
      </c>
      <c r="O16" s="117">
        <v>44.379999999999995</v>
      </c>
      <c r="P16" s="163">
        <f t="shared" si="0"/>
        <v>47.9</v>
      </c>
      <c r="Q16" s="111">
        <v>0.47110000000000002</v>
      </c>
      <c r="R16" s="35" t="s">
        <v>44</v>
      </c>
      <c r="S16" s="38" t="s">
        <v>45</v>
      </c>
      <c r="T16" s="38" t="s">
        <v>45</v>
      </c>
      <c r="U16" s="38" t="s">
        <v>45</v>
      </c>
      <c r="V16" s="22" t="s">
        <v>37</v>
      </c>
      <c r="W16" s="34">
        <v>0.36954234341850234</v>
      </c>
      <c r="X16" s="34">
        <v>0.36954234341850234</v>
      </c>
      <c r="Y16" s="35" t="s">
        <v>44</v>
      </c>
      <c r="Z16" s="35" t="s">
        <v>44</v>
      </c>
      <c r="AA16" s="38" t="s">
        <v>45</v>
      </c>
      <c r="AB16" s="38" t="s">
        <v>45</v>
      </c>
      <c r="AC16" s="34">
        <v>0.56663322174756303</v>
      </c>
      <c r="AD16" s="34"/>
      <c r="AE16" s="34">
        <v>0.25203402983471035</v>
      </c>
      <c r="AF16" s="38" t="s">
        <v>45</v>
      </c>
      <c r="AG16" s="38" t="s">
        <v>45</v>
      </c>
      <c r="AH16" s="38" t="s">
        <v>45</v>
      </c>
      <c r="AI16" s="35" t="s">
        <v>40</v>
      </c>
      <c r="AJ16" s="35" t="s">
        <v>40</v>
      </c>
      <c r="AK16" s="38" t="s">
        <v>40</v>
      </c>
      <c r="AL16" s="38" t="s">
        <v>46</v>
      </c>
      <c r="AM16" s="36" t="s">
        <v>46</v>
      </c>
    </row>
    <row r="17" spans="1:39" x14ac:dyDescent="0.3">
      <c r="A17" s="30" t="s">
        <v>74</v>
      </c>
      <c r="B17" s="19" t="s">
        <v>38</v>
      </c>
      <c r="C17" s="19">
        <v>2010</v>
      </c>
      <c r="D17" s="19">
        <v>110</v>
      </c>
      <c r="E17" s="20">
        <v>0</v>
      </c>
      <c r="F17" s="20">
        <v>1</v>
      </c>
      <c r="G17" s="31">
        <v>17.025739999999999</v>
      </c>
      <c r="H17" s="32">
        <v>70.394076666666663</v>
      </c>
      <c r="I17" s="22">
        <v>-1072.26</v>
      </c>
      <c r="J17" s="27" t="s">
        <v>75</v>
      </c>
      <c r="K17" s="111" t="s">
        <v>238</v>
      </c>
      <c r="L17" s="115">
        <v>0</v>
      </c>
      <c r="M17" s="116">
        <v>1</v>
      </c>
      <c r="N17" s="117">
        <v>2.0299999999999998</v>
      </c>
      <c r="O17" s="117">
        <v>15.770000000000001</v>
      </c>
      <c r="P17" s="163">
        <f t="shared" si="0"/>
        <v>17.8</v>
      </c>
      <c r="Q17" s="111">
        <v>0.44140000000000001</v>
      </c>
      <c r="R17" s="35" t="s">
        <v>44</v>
      </c>
      <c r="S17" s="38" t="s">
        <v>45</v>
      </c>
      <c r="T17" s="38" t="s">
        <v>45</v>
      </c>
      <c r="U17" s="38" t="s">
        <v>45</v>
      </c>
      <c r="V17" s="22" t="s">
        <v>37</v>
      </c>
      <c r="W17" s="38" t="s">
        <v>45</v>
      </c>
      <c r="X17" s="38" t="s">
        <v>45</v>
      </c>
      <c r="Y17" s="35" t="s">
        <v>44</v>
      </c>
      <c r="Z17" s="35" t="s">
        <v>44</v>
      </c>
      <c r="AA17" s="38" t="s">
        <v>45</v>
      </c>
      <c r="AB17" s="38" t="s">
        <v>45</v>
      </c>
      <c r="AC17" s="38" t="s">
        <v>45</v>
      </c>
      <c r="AD17" s="38"/>
      <c r="AE17" s="38" t="s">
        <v>45</v>
      </c>
      <c r="AF17" s="38" t="s">
        <v>45</v>
      </c>
      <c r="AG17" s="38" t="s">
        <v>45</v>
      </c>
      <c r="AH17" s="38" t="s">
        <v>45</v>
      </c>
      <c r="AI17" s="35" t="s">
        <v>40</v>
      </c>
      <c r="AJ17" s="35" t="s">
        <v>40</v>
      </c>
      <c r="AK17" s="38" t="s">
        <v>40</v>
      </c>
      <c r="AL17" s="38" t="s">
        <v>46</v>
      </c>
      <c r="AM17" s="36" t="s">
        <v>46</v>
      </c>
    </row>
    <row r="18" spans="1:39" x14ac:dyDescent="0.3">
      <c r="A18" s="30" t="s">
        <v>76</v>
      </c>
      <c r="B18" s="19" t="s">
        <v>38</v>
      </c>
      <c r="C18" s="19">
        <v>2010</v>
      </c>
      <c r="D18" s="19">
        <v>110</v>
      </c>
      <c r="E18" s="20">
        <v>0</v>
      </c>
      <c r="F18" s="20">
        <v>1</v>
      </c>
      <c r="G18" s="31">
        <v>16.906833333333335</v>
      </c>
      <c r="H18" s="32">
        <v>70.897666666666666</v>
      </c>
      <c r="I18" s="22">
        <v>-936.54</v>
      </c>
      <c r="J18" s="27" t="s">
        <v>77</v>
      </c>
      <c r="K18" s="111" t="s">
        <v>239</v>
      </c>
      <c r="L18" s="115">
        <v>0</v>
      </c>
      <c r="M18" s="116">
        <v>1</v>
      </c>
      <c r="N18" s="117">
        <v>1.73</v>
      </c>
      <c r="O18" s="117">
        <v>11.969999999999999</v>
      </c>
      <c r="P18" s="163">
        <f t="shared" si="0"/>
        <v>13.7</v>
      </c>
      <c r="Q18" s="111">
        <v>0.29975000000000002</v>
      </c>
      <c r="R18" s="35" t="s">
        <v>44</v>
      </c>
      <c r="S18" s="38" t="s">
        <v>45</v>
      </c>
      <c r="T18" s="38" t="s">
        <v>45</v>
      </c>
      <c r="U18" s="38" t="s">
        <v>45</v>
      </c>
      <c r="V18" s="22" t="s">
        <v>37</v>
      </c>
      <c r="W18" s="38" t="s">
        <v>45</v>
      </c>
      <c r="X18" s="38" t="s">
        <v>45</v>
      </c>
      <c r="Y18" s="35" t="s">
        <v>44</v>
      </c>
      <c r="Z18" s="35" t="s">
        <v>44</v>
      </c>
      <c r="AA18" s="38" t="s">
        <v>45</v>
      </c>
      <c r="AB18" s="38" t="s">
        <v>45</v>
      </c>
      <c r="AC18" s="38" t="s">
        <v>45</v>
      </c>
      <c r="AD18" s="38"/>
      <c r="AE18" s="38" t="s">
        <v>45</v>
      </c>
      <c r="AF18" s="38" t="s">
        <v>45</v>
      </c>
      <c r="AG18" s="38" t="s">
        <v>45</v>
      </c>
      <c r="AH18" s="38" t="s">
        <v>45</v>
      </c>
      <c r="AI18" s="35" t="s">
        <v>40</v>
      </c>
      <c r="AJ18" s="35" t="s">
        <v>40</v>
      </c>
      <c r="AK18" s="38" t="s">
        <v>40</v>
      </c>
      <c r="AL18" s="38" t="s">
        <v>46</v>
      </c>
      <c r="AM18" s="36" t="s">
        <v>46</v>
      </c>
    </row>
    <row r="19" spans="1:39" x14ac:dyDescent="0.3">
      <c r="A19" s="30" t="s">
        <v>78</v>
      </c>
      <c r="B19" s="19" t="s">
        <v>38</v>
      </c>
      <c r="C19" s="19">
        <v>2010</v>
      </c>
      <c r="D19" s="19">
        <v>110</v>
      </c>
      <c r="E19" s="20">
        <v>0</v>
      </c>
      <c r="F19" s="20">
        <v>1</v>
      </c>
      <c r="G19" s="31">
        <v>19.572666666666667</v>
      </c>
      <c r="H19" s="32">
        <v>70.481666666666669</v>
      </c>
      <c r="I19" s="22">
        <v>-303.60000000000002</v>
      </c>
      <c r="J19" s="27" t="s">
        <v>79</v>
      </c>
      <c r="K19" s="111" t="s">
        <v>240</v>
      </c>
      <c r="L19" s="115">
        <v>0</v>
      </c>
      <c r="M19" s="116">
        <v>1</v>
      </c>
      <c r="N19" s="117">
        <v>1.53</v>
      </c>
      <c r="O19" s="117">
        <v>14.570000000000002</v>
      </c>
      <c r="P19" s="163">
        <f t="shared" si="0"/>
        <v>16.100000000000001</v>
      </c>
      <c r="Q19" s="111">
        <v>0.59989999999999999</v>
      </c>
      <c r="R19" s="35" t="s">
        <v>44</v>
      </c>
      <c r="S19" s="38" t="s">
        <v>45</v>
      </c>
      <c r="T19" s="38" t="s">
        <v>45</v>
      </c>
      <c r="U19" s="38" t="s">
        <v>45</v>
      </c>
      <c r="V19" s="22" t="s">
        <v>37</v>
      </c>
      <c r="W19" s="38" t="s">
        <v>45</v>
      </c>
      <c r="X19" s="38" t="s">
        <v>45</v>
      </c>
      <c r="Y19" s="35" t="s">
        <v>44</v>
      </c>
      <c r="Z19" s="35" t="s">
        <v>44</v>
      </c>
      <c r="AA19" s="38" t="s">
        <v>45</v>
      </c>
      <c r="AB19" s="38" t="s">
        <v>45</v>
      </c>
      <c r="AC19" s="38" t="s">
        <v>45</v>
      </c>
      <c r="AD19" s="38"/>
      <c r="AE19" s="38" t="s">
        <v>45</v>
      </c>
      <c r="AF19" s="38" t="s">
        <v>45</v>
      </c>
      <c r="AG19" s="38" t="s">
        <v>45</v>
      </c>
      <c r="AH19" s="38" t="s">
        <v>45</v>
      </c>
      <c r="AI19" s="35" t="s">
        <v>40</v>
      </c>
      <c r="AJ19" s="35" t="s">
        <v>40</v>
      </c>
      <c r="AK19" s="38" t="s">
        <v>40</v>
      </c>
      <c r="AL19" s="38" t="s">
        <v>46</v>
      </c>
      <c r="AM19" s="36" t="s">
        <v>46</v>
      </c>
    </row>
    <row r="20" spans="1:39" x14ac:dyDescent="0.3">
      <c r="A20" s="30" t="s">
        <v>80</v>
      </c>
      <c r="B20" s="19" t="s">
        <v>38</v>
      </c>
      <c r="C20" s="19">
        <v>2010</v>
      </c>
      <c r="D20" s="19">
        <v>112</v>
      </c>
      <c r="E20" s="20">
        <v>0</v>
      </c>
      <c r="F20" s="20">
        <v>1</v>
      </c>
      <c r="G20" s="31">
        <v>20.831333333333333</v>
      </c>
      <c r="H20" s="32">
        <v>70.770499999999998</v>
      </c>
      <c r="I20" s="22">
        <v>-247.22</v>
      </c>
      <c r="J20" s="27" t="s">
        <v>81</v>
      </c>
      <c r="K20" s="111" t="s">
        <v>241</v>
      </c>
      <c r="L20" s="115">
        <v>0</v>
      </c>
      <c r="M20" s="116">
        <v>1</v>
      </c>
      <c r="N20" s="117">
        <v>1.93</v>
      </c>
      <c r="O20" s="117">
        <v>38.97</v>
      </c>
      <c r="P20" s="163">
        <f t="shared" si="0"/>
        <v>40.9</v>
      </c>
      <c r="Q20" s="111">
        <v>0.44940000000000002</v>
      </c>
      <c r="R20" s="35" t="s">
        <v>44</v>
      </c>
      <c r="S20" s="38" t="s">
        <v>45</v>
      </c>
      <c r="T20" s="38" t="s">
        <v>45</v>
      </c>
      <c r="U20" s="38" t="s">
        <v>45</v>
      </c>
      <c r="V20" s="22" t="s">
        <v>37</v>
      </c>
      <c r="W20" s="34">
        <v>0.20420636429767489</v>
      </c>
      <c r="X20" s="34">
        <v>0.20420636429767489</v>
      </c>
      <c r="Y20" s="35" t="s">
        <v>44</v>
      </c>
      <c r="Z20" s="35" t="s">
        <v>44</v>
      </c>
      <c r="AA20" s="38" t="s">
        <v>45</v>
      </c>
      <c r="AB20" s="38" t="s">
        <v>45</v>
      </c>
      <c r="AC20" s="34">
        <v>0.27970107563234675</v>
      </c>
      <c r="AD20" s="34"/>
      <c r="AE20" s="34">
        <v>0.13890644234792487</v>
      </c>
      <c r="AF20" s="38" t="s">
        <v>45</v>
      </c>
      <c r="AG20" s="38" t="s">
        <v>45</v>
      </c>
      <c r="AH20" s="38" t="s">
        <v>45</v>
      </c>
      <c r="AI20" s="35" t="s">
        <v>40</v>
      </c>
      <c r="AJ20" s="35" t="s">
        <v>40</v>
      </c>
      <c r="AK20" s="38" t="s">
        <v>40</v>
      </c>
      <c r="AL20" s="38" t="s">
        <v>46</v>
      </c>
      <c r="AM20" s="36" t="s">
        <v>46</v>
      </c>
    </row>
    <row r="21" spans="1:39" x14ac:dyDescent="0.3">
      <c r="A21" s="30" t="s">
        <v>82</v>
      </c>
      <c r="B21" s="19" t="s">
        <v>38</v>
      </c>
      <c r="C21" s="19">
        <v>2010</v>
      </c>
      <c r="D21" s="19">
        <v>112</v>
      </c>
      <c r="E21" s="20">
        <v>0</v>
      </c>
      <c r="F21" s="20">
        <v>1</v>
      </c>
      <c r="G21" s="31">
        <v>21.045648333333332</v>
      </c>
      <c r="H21" s="32">
        <v>70.695674999999994</v>
      </c>
      <c r="I21" s="22">
        <v>-259.29000000000002</v>
      </c>
      <c r="J21" s="27" t="s">
        <v>83</v>
      </c>
      <c r="K21" s="111" t="s">
        <v>242</v>
      </c>
      <c r="L21" s="115">
        <v>0</v>
      </c>
      <c r="M21" s="116">
        <v>1</v>
      </c>
      <c r="N21" s="117">
        <v>2.39</v>
      </c>
      <c r="O21" s="117">
        <v>26.81</v>
      </c>
      <c r="P21" s="163">
        <f t="shared" si="0"/>
        <v>29.2</v>
      </c>
      <c r="Q21" s="111">
        <v>0.54349999999999998</v>
      </c>
      <c r="R21" s="35" t="s">
        <v>44</v>
      </c>
      <c r="S21" s="38" t="s">
        <v>45</v>
      </c>
      <c r="T21" s="38" t="s">
        <v>45</v>
      </c>
      <c r="U21" s="38" t="s">
        <v>45</v>
      </c>
      <c r="V21" s="22" t="s">
        <v>37</v>
      </c>
      <c r="W21" s="34">
        <v>9.0684424360076704E-2</v>
      </c>
      <c r="X21" s="34">
        <v>9.0684424360076704E-2</v>
      </c>
      <c r="Y21" s="35" t="s">
        <v>44</v>
      </c>
      <c r="Z21" s="35" t="s">
        <v>44</v>
      </c>
      <c r="AA21" s="38" t="s">
        <v>45</v>
      </c>
      <c r="AB21" s="38" t="s">
        <v>45</v>
      </c>
      <c r="AC21" s="34">
        <v>0.15854495256337475</v>
      </c>
      <c r="AD21" s="34"/>
      <c r="AE21" s="34">
        <v>0.10132501462174491</v>
      </c>
      <c r="AF21" s="38" t="s">
        <v>45</v>
      </c>
      <c r="AG21" s="38" t="s">
        <v>45</v>
      </c>
      <c r="AH21" s="38" t="s">
        <v>45</v>
      </c>
      <c r="AI21" s="35" t="s">
        <v>40</v>
      </c>
      <c r="AJ21" s="35" t="s">
        <v>40</v>
      </c>
      <c r="AK21" s="38" t="s">
        <v>40</v>
      </c>
      <c r="AL21" s="38" t="s">
        <v>46</v>
      </c>
      <c r="AM21" s="36" t="s">
        <v>46</v>
      </c>
    </row>
    <row r="22" spans="1:39" x14ac:dyDescent="0.3">
      <c r="A22" s="30" t="s">
        <v>84</v>
      </c>
      <c r="B22" s="19" t="s">
        <v>38</v>
      </c>
      <c r="C22" s="19">
        <v>2010</v>
      </c>
      <c r="D22" s="19">
        <v>112</v>
      </c>
      <c r="E22" s="20">
        <v>0</v>
      </c>
      <c r="F22" s="20">
        <v>1</v>
      </c>
      <c r="G22" s="31">
        <v>20.843833333333333</v>
      </c>
      <c r="H22" s="32">
        <v>70.68383333333334</v>
      </c>
      <c r="I22" s="22">
        <v>-203.43</v>
      </c>
      <c r="J22" s="27" t="s">
        <v>85</v>
      </c>
      <c r="K22" s="111" t="s">
        <v>243</v>
      </c>
      <c r="L22" s="115">
        <v>0</v>
      </c>
      <c r="M22" s="116">
        <v>1</v>
      </c>
      <c r="N22" s="117">
        <v>2.82</v>
      </c>
      <c r="O22" s="117">
        <v>36.979999999999997</v>
      </c>
      <c r="P22" s="163">
        <f t="shared" si="0"/>
        <v>39.799999999999997</v>
      </c>
      <c r="Q22" s="111">
        <v>0.60570000000000002</v>
      </c>
      <c r="R22" s="35" t="s">
        <v>44</v>
      </c>
      <c r="S22" s="38" t="s">
        <v>45</v>
      </c>
      <c r="T22" s="38" t="s">
        <v>45</v>
      </c>
      <c r="U22" s="38" t="s">
        <v>45</v>
      </c>
      <c r="V22" s="22" t="s">
        <v>37</v>
      </c>
      <c r="W22" s="34">
        <v>0.23858735381419705</v>
      </c>
      <c r="X22" s="34">
        <v>0.23858735381419705</v>
      </c>
      <c r="Y22" s="35" t="s">
        <v>44</v>
      </c>
      <c r="Z22" s="35" t="s">
        <v>44</v>
      </c>
      <c r="AA22" s="38" t="s">
        <v>45</v>
      </c>
      <c r="AB22" s="38" t="s">
        <v>45</v>
      </c>
      <c r="AC22" s="34">
        <v>0.291542463273746</v>
      </c>
      <c r="AD22" s="34"/>
      <c r="AE22" s="34">
        <v>0.12385279743705002</v>
      </c>
      <c r="AF22" s="38" t="s">
        <v>45</v>
      </c>
      <c r="AG22" s="38" t="s">
        <v>45</v>
      </c>
      <c r="AH22" s="38" t="s">
        <v>45</v>
      </c>
      <c r="AI22" s="35" t="s">
        <v>40</v>
      </c>
      <c r="AJ22" s="35" t="s">
        <v>40</v>
      </c>
      <c r="AK22" s="38" t="s">
        <v>40</v>
      </c>
      <c r="AL22" s="38" t="s">
        <v>46</v>
      </c>
      <c r="AM22" s="36" t="s">
        <v>46</v>
      </c>
    </row>
    <row r="23" spans="1:39" x14ac:dyDescent="0.3">
      <c r="A23" s="30" t="s">
        <v>86</v>
      </c>
      <c r="B23" s="19" t="s">
        <v>38</v>
      </c>
      <c r="C23" s="19">
        <v>2010</v>
      </c>
      <c r="D23" s="19">
        <v>112</v>
      </c>
      <c r="E23" s="20">
        <v>0</v>
      </c>
      <c r="F23" s="20">
        <v>1</v>
      </c>
      <c r="G23" s="31">
        <v>20.242833333333333</v>
      </c>
      <c r="H23" s="32">
        <v>70.772833333333338</v>
      </c>
      <c r="I23" s="22">
        <v>-213.44</v>
      </c>
      <c r="J23" s="27" t="s">
        <v>87</v>
      </c>
      <c r="K23" s="111" t="s">
        <v>244</v>
      </c>
      <c r="L23" s="115">
        <v>0</v>
      </c>
      <c r="M23" s="116">
        <v>1</v>
      </c>
      <c r="N23" s="117">
        <v>2.63</v>
      </c>
      <c r="O23" s="117">
        <v>36.97</v>
      </c>
      <c r="P23" s="163">
        <f t="shared" si="0"/>
        <v>39.6</v>
      </c>
      <c r="Q23" s="111">
        <v>0.46229999999999999</v>
      </c>
      <c r="R23" s="35" t="s">
        <v>44</v>
      </c>
      <c r="S23" s="38" t="s">
        <v>45</v>
      </c>
      <c r="T23" s="38" t="s">
        <v>45</v>
      </c>
      <c r="U23" s="38" t="s">
        <v>45</v>
      </c>
      <c r="V23" s="22" t="s">
        <v>37</v>
      </c>
      <c r="W23" s="34">
        <v>0.2527589835574599</v>
      </c>
      <c r="X23" s="34">
        <v>0.28704473904203071</v>
      </c>
      <c r="Y23" s="35" t="s">
        <v>44</v>
      </c>
      <c r="Z23" s="35" t="s">
        <v>44</v>
      </c>
      <c r="AA23" s="38" t="s">
        <v>45</v>
      </c>
      <c r="AB23" s="38" t="s">
        <v>45</v>
      </c>
      <c r="AC23" s="34">
        <v>0.46081922253381996</v>
      </c>
      <c r="AD23" s="34"/>
      <c r="AE23" s="34">
        <v>0.18339888473228252</v>
      </c>
      <c r="AF23" s="38" t="s">
        <v>45</v>
      </c>
      <c r="AG23" s="38" t="s">
        <v>45</v>
      </c>
      <c r="AH23" s="38" t="s">
        <v>45</v>
      </c>
      <c r="AI23" s="35" t="s">
        <v>40</v>
      </c>
      <c r="AJ23" s="35" t="s">
        <v>40</v>
      </c>
      <c r="AK23" s="38" t="s">
        <v>40</v>
      </c>
      <c r="AL23" s="38" t="s">
        <v>46</v>
      </c>
      <c r="AM23" s="36" t="s">
        <v>46</v>
      </c>
    </row>
    <row r="24" spans="1:39" x14ac:dyDescent="0.3">
      <c r="A24" s="30" t="s">
        <v>88</v>
      </c>
      <c r="B24" s="19" t="s">
        <v>38</v>
      </c>
      <c r="C24" s="19">
        <v>2011</v>
      </c>
      <c r="D24" s="19">
        <v>105</v>
      </c>
      <c r="E24" s="20">
        <v>0</v>
      </c>
      <c r="F24" s="20">
        <v>1</v>
      </c>
      <c r="G24" s="42">
        <v>27.755666666666666</v>
      </c>
      <c r="H24" s="43">
        <v>71.45183333333334</v>
      </c>
      <c r="I24" s="22">
        <v>-402.76</v>
      </c>
      <c r="J24" s="27" t="s">
        <v>89</v>
      </c>
      <c r="K24" s="111" t="s">
        <v>245</v>
      </c>
      <c r="L24" s="115">
        <v>0</v>
      </c>
      <c r="M24" s="116">
        <v>1</v>
      </c>
      <c r="N24" s="117">
        <v>6.51</v>
      </c>
      <c r="O24" s="117">
        <v>73.089999999999989</v>
      </c>
      <c r="P24" s="163">
        <f t="shared" si="0"/>
        <v>79.599999999999994</v>
      </c>
      <c r="Q24" s="111">
        <v>0.86</v>
      </c>
      <c r="R24" s="38" t="s">
        <v>63</v>
      </c>
      <c r="S24" s="38" t="s">
        <v>44</v>
      </c>
      <c r="T24" s="38" t="s">
        <v>44</v>
      </c>
      <c r="U24" s="38" t="s">
        <v>44</v>
      </c>
      <c r="V24" s="38" t="s">
        <v>44</v>
      </c>
      <c r="W24" s="22" t="s">
        <v>37</v>
      </c>
      <c r="X24" s="38" t="s">
        <v>39</v>
      </c>
      <c r="Y24" s="38" t="s">
        <v>44</v>
      </c>
      <c r="Z24" s="38" t="s">
        <v>44</v>
      </c>
      <c r="AA24" s="38" t="s">
        <v>63</v>
      </c>
      <c r="AB24" s="38" t="s">
        <v>63</v>
      </c>
      <c r="AC24" s="38" t="s">
        <v>63</v>
      </c>
      <c r="AD24" s="38"/>
      <c r="AE24" s="38" t="s">
        <v>63</v>
      </c>
      <c r="AF24" s="38" t="s">
        <v>63</v>
      </c>
      <c r="AG24" s="38" t="s">
        <v>40</v>
      </c>
      <c r="AH24" s="38" t="s">
        <v>40</v>
      </c>
      <c r="AI24" s="38" t="s">
        <v>40</v>
      </c>
      <c r="AJ24" s="38" t="s">
        <v>40</v>
      </c>
      <c r="AK24" s="22" t="s">
        <v>37</v>
      </c>
      <c r="AL24" s="38" t="s">
        <v>45</v>
      </c>
      <c r="AM24" s="36" t="s">
        <v>44</v>
      </c>
    </row>
    <row r="25" spans="1:39" x14ac:dyDescent="0.3">
      <c r="A25" s="30" t="s">
        <v>90</v>
      </c>
      <c r="B25" s="19" t="s">
        <v>38</v>
      </c>
      <c r="C25" s="19">
        <v>2011</v>
      </c>
      <c r="D25" s="19">
        <v>113</v>
      </c>
      <c r="E25" s="20">
        <v>0</v>
      </c>
      <c r="F25" s="20">
        <v>1</v>
      </c>
      <c r="G25" s="44">
        <v>11.156639999999999</v>
      </c>
      <c r="H25" s="45">
        <v>67.798661999999993</v>
      </c>
      <c r="I25" s="22">
        <v>-263.85000000000002</v>
      </c>
      <c r="J25" s="27" t="s">
        <v>91</v>
      </c>
      <c r="K25" s="111" t="s">
        <v>246</v>
      </c>
      <c r="L25" s="115">
        <v>0</v>
      </c>
      <c r="M25" s="116">
        <v>1</v>
      </c>
      <c r="N25" s="117">
        <v>3.81</v>
      </c>
      <c r="O25" s="117">
        <v>51.69</v>
      </c>
      <c r="P25" s="163">
        <f t="shared" si="0"/>
        <v>55.5</v>
      </c>
      <c r="Q25" s="111">
        <v>0.54</v>
      </c>
      <c r="R25" s="38" t="s">
        <v>63</v>
      </c>
      <c r="S25" s="38" t="s">
        <v>44</v>
      </c>
      <c r="T25" s="38" t="s">
        <v>44</v>
      </c>
      <c r="U25" s="38" t="s">
        <v>44</v>
      </c>
      <c r="V25" s="38" t="s">
        <v>44</v>
      </c>
      <c r="W25" s="22" t="s">
        <v>37</v>
      </c>
      <c r="X25" s="38">
        <v>0.23</v>
      </c>
      <c r="Y25" s="38" t="s">
        <v>44</v>
      </c>
      <c r="Z25" s="38" t="s">
        <v>44</v>
      </c>
      <c r="AA25" s="38" t="s">
        <v>63</v>
      </c>
      <c r="AB25" s="38" t="s">
        <v>63</v>
      </c>
      <c r="AC25" s="38">
        <v>0.36</v>
      </c>
      <c r="AD25" s="38"/>
      <c r="AE25" s="38">
        <v>0.21</v>
      </c>
      <c r="AF25" s="38" t="s">
        <v>63</v>
      </c>
      <c r="AG25" s="38" t="s">
        <v>40</v>
      </c>
      <c r="AH25" s="38" t="s">
        <v>40</v>
      </c>
      <c r="AI25" s="38" t="s">
        <v>40</v>
      </c>
      <c r="AJ25" s="38" t="s">
        <v>40</v>
      </c>
      <c r="AK25" s="22" t="s">
        <v>37</v>
      </c>
      <c r="AL25" s="38" t="s">
        <v>45</v>
      </c>
      <c r="AM25" s="36" t="s">
        <v>44</v>
      </c>
    </row>
    <row r="26" spans="1:39" x14ac:dyDescent="0.3">
      <c r="A26" s="30" t="s">
        <v>92</v>
      </c>
      <c r="B26" s="19" t="s">
        <v>38</v>
      </c>
      <c r="C26" s="19">
        <v>2011</v>
      </c>
      <c r="D26" s="19">
        <v>113</v>
      </c>
      <c r="E26" s="20">
        <v>0</v>
      </c>
      <c r="F26" s="20">
        <v>1</v>
      </c>
      <c r="G26" s="44">
        <v>8.9934720000000006</v>
      </c>
      <c r="H26" s="45">
        <v>67.785863000000006</v>
      </c>
      <c r="I26" s="22">
        <v>-854.73</v>
      </c>
      <c r="J26" s="27" t="s">
        <v>93</v>
      </c>
      <c r="K26" s="111" t="s">
        <v>247</v>
      </c>
      <c r="L26" s="115">
        <v>0</v>
      </c>
      <c r="M26" s="116">
        <v>1</v>
      </c>
      <c r="N26" s="117">
        <v>8.34</v>
      </c>
      <c r="O26" s="117">
        <v>54.86</v>
      </c>
      <c r="P26" s="163">
        <f t="shared" si="0"/>
        <v>63.2</v>
      </c>
      <c r="Q26" s="111">
        <v>0.57999999999999996</v>
      </c>
      <c r="R26" s="38" t="s">
        <v>63</v>
      </c>
      <c r="S26" s="38" t="s">
        <v>44</v>
      </c>
      <c r="T26" s="38" t="s">
        <v>44</v>
      </c>
      <c r="U26" s="38" t="s">
        <v>44</v>
      </c>
      <c r="V26" s="38" t="s">
        <v>44</v>
      </c>
      <c r="W26" s="22" t="s">
        <v>37</v>
      </c>
      <c r="X26" s="38" t="s">
        <v>39</v>
      </c>
      <c r="Y26" s="38" t="s">
        <v>44</v>
      </c>
      <c r="Z26" s="38" t="s">
        <v>44</v>
      </c>
      <c r="AA26" s="38" t="s">
        <v>63</v>
      </c>
      <c r="AB26" s="38" t="s">
        <v>63</v>
      </c>
      <c r="AC26" s="38">
        <v>0.09</v>
      </c>
      <c r="AD26" s="38"/>
      <c r="AE26" s="38">
        <v>0.03</v>
      </c>
      <c r="AF26" s="38">
        <v>0.02</v>
      </c>
      <c r="AG26" s="38" t="s">
        <v>40</v>
      </c>
      <c r="AH26" s="38" t="s">
        <v>40</v>
      </c>
      <c r="AI26" s="38" t="s">
        <v>40</v>
      </c>
      <c r="AJ26" s="38" t="s">
        <v>40</v>
      </c>
      <c r="AK26" s="22" t="s">
        <v>37</v>
      </c>
      <c r="AL26" s="38" t="s">
        <v>45</v>
      </c>
      <c r="AM26" s="36" t="s">
        <v>44</v>
      </c>
    </row>
    <row r="27" spans="1:39" x14ac:dyDescent="0.3">
      <c r="A27" s="30" t="s">
        <v>94</v>
      </c>
      <c r="B27" s="19" t="s">
        <v>38</v>
      </c>
      <c r="C27" s="19">
        <v>2012</v>
      </c>
      <c r="D27" s="19">
        <v>106</v>
      </c>
      <c r="E27" s="20">
        <v>0</v>
      </c>
      <c r="F27" s="20">
        <v>1</v>
      </c>
      <c r="G27" s="44">
        <v>10.078749999999999</v>
      </c>
      <c r="H27" s="45">
        <v>68.346999999999994</v>
      </c>
      <c r="I27" s="22">
        <v>-1963.22</v>
      </c>
      <c r="J27" s="27" t="s">
        <v>95</v>
      </c>
      <c r="K27" s="111" t="s">
        <v>248</v>
      </c>
      <c r="L27" s="115">
        <v>0</v>
      </c>
      <c r="M27" s="116">
        <v>1</v>
      </c>
      <c r="N27" s="117">
        <v>7.66</v>
      </c>
      <c r="O27" s="117">
        <v>63.240000000000009</v>
      </c>
      <c r="P27" s="163">
        <f t="shared" si="0"/>
        <v>70.900000000000006</v>
      </c>
      <c r="Q27" s="111">
        <v>0.74</v>
      </c>
      <c r="R27" s="38" t="s">
        <v>63</v>
      </c>
      <c r="S27" s="38" t="s">
        <v>44</v>
      </c>
      <c r="T27" s="38" t="s">
        <v>44</v>
      </c>
      <c r="U27" s="38" t="s">
        <v>44</v>
      </c>
      <c r="V27" s="38" t="s">
        <v>44</v>
      </c>
      <c r="W27" s="22" t="s">
        <v>37</v>
      </c>
      <c r="X27" s="38" t="s">
        <v>39</v>
      </c>
      <c r="Y27" s="38" t="s">
        <v>44</v>
      </c>
      <c r="Z27" s="38" t="s">
        <v>44</v>
      </c>
      <c r="AA27" s="38" t="s">
        <v>63</v>
      </c>
      <c r="AB27" s="38" t="s">
        <v>63</v>
      </c>
      <c r="AC27" s="34">
        <v>0.3</v>
      </c>
      <c r="AD27" s="34"/>
      <c r="AE27" s="34">
        <v>0.1</v>
      </c>
      <c r="AF27" s="38" t="s">
        <v>63</v>
      </c>
      <c r="AG27" s="38" t="s">
        <v>40</v>
      </c>
      <c r="AH27" s="38" t="s">
        <v>40</v>
      </c>
      <c r="AI27" s="38" t="s">
        <v>40</v>
      </c>
      <c r="AJ27" s="38" t="s">
        <v>40</v>
      </c>
      <c r="AK27" s="22" t="s">
        <v>37</v>
      </c>
      <c r="AL27" s="38" t="s">
        <v>45</v>
      </c>
      <c r="AM27" s="36" t="s">
        <v>44</v>
      </c>
    </row>
    <row r="28" spans="1:39" x14ac:dyDescent="0.3">
      <c r="A28" s="30" t="s">
        <v>96</v>
      </c>
      <c r="B28" s="19" t="s">
        <v>38</v>
      </c>
      <c r="C28" s="19">
        <v>2013</v>
      </c>
      <c r="D28" s="19">
        <v>112</v>
      </c>
      <c r="E28" s="20">
        <v>0</v>
      </c>
      <c r="F28" s="20">
        <v>1</v>
      </c>
      <c r="G28" s="31">
        <v>4.6850516666666664</v>
      </c>
      <c r="H28" s="32">
        <v>63.031451666666669</v>
      </c>
      <c r="I28" s="22">
        <v>-767.55</v>
      </c>
      <c r="J28" s="27" t="s">
        <v>97</v>
      </c>
      <c r="K28" s="111" t="s">
        <v>249</v>
      </c>
      <c r="L28" s="115">
        <v>0</v>
      </c>
      <c r="M28" s="116">
        <v>1</v>
      </c>
      <c r="N28" s="117">
        <v>10.3</v>
      </c>
      <c r="O28" s="117">
        <v>69.5</v>
      </c>
      <c r="P28" s="163">
        <f t="shared" si="0"/>
        <v>79.8</v>
      </c>
      <c r="Q28" s="111">
        <v>1.36</v>
      </c>
      <c r="R28" s="38" t="s">
        <v>63</v>
      </c>
      <c r="S28" s="38" t="s">
        <v>44</v>
      </c>
      <c r="T28" s="38" t="s">
        <v>44</v>
      </c>
      <c r="U28" s="38" t="s">
        <v>44</v>
      </c>
      <c r="V28" s="38" t="s">
        <v>44</v>
      </c>
      <c r="W28" s="22" t="s">
        <v>37</v>
      </c>
      <c r="X28" s="38" t="s">
        <v>39</v>
      </c>
      <c r="Y28" s="38" t="s">
        <v>44</v>
      </c>
      <c r="Z28" s="38" t="s">
        <v>44</v>
      </c>
      <c r="AA28" s="38" t="s">
        <v>63</v>
      </c>
      <c r="AB28" s="38" t="s">
        <v>63</v>
      </c>
      <c r="AC28" s="38">
        <v>0.31</v>
      </c>
      <c r="AD28" s="38"/>
      <c r="AE28" s="38">
        <v>0.44</v>
      </c>
      <c r="AF28" s="38">
        <v>0.09</v>
      </c>
      <c r="AG28" s="38">
        <v>0.15</v>
      </c>
      <c r="AH28" s="38" t="s">
        <v>40</v>
      </c>
      <c r="AI28" s="38" t="s">
        <v>40</v>
      </c>
      <c r="AJ28" s="38" t="s">
        <v>40</v>
      </c>
      <c r="AK28" s="22" t="s">
        <v>37</v>
      </c>
      <c r="AL28" s="38" t="s">
        <v>45</v>
      </c>
      <c r="AM28" s="36" t="s">
        <v>44</v>
      </c>
    </row>
    <row r="29" spans="1:39" x14ac:dyDescent="0.3">
      <c r="A29" s="30" t="s">
        <v>98</v>
      </c>
      <c r="B29" s="19" t="s">
        <v>38</v>
      </c>
      <c r="C29" s="19">
        <v>2014</v>
      </c>
      <c r="D29" s="19">
        <v>106</v>
      </c>
      <c r="E29" s="20">
        <v>0</v>
      </c>
      <c r="F29" s="47">
        <v>1</v>
      </c>
      <c r="G29" s="32">
        <v>30.918166666666668</v>
      </c>
      <c r="H29" s="32">
        <v>69.898328333333339</v>
      </c>
      <c r="I29" s="24">
        <v>-314.22000000000003</v>
      </c>
      <c r="J29" s="27" t="s">
        <v>99</v>
      </c>
      <c r="K29" s="118" t="s">
        <v>250</v>
      </c>
      <c r="L29" s="115">
        <v>0</v>
      </c>
      <c r="M29" s="116">
        <v>1</v>
      </c>
      <c r="N29" s="119">
        <v>11.1</v>
      </c>
      <c r="O29" s="119">
        <v>86.2</v>
      </c>
      <c r="P29" s="163">
        <f t="shared" si="0"/>
        <v>97.3</v>
      </c>
      <c r="Q29" s="110">
        <v>1.78</v>
      </c>
      <c r="R29" s="38" t="s">
        <v>63</v>
      </c>
      <c r="S29" s="38" t="s">
        <v>44</v>
      </c>
      <c r="T29" s="38" t="s">
        <v>44</v>
      </c>
      <c r="U29" s="38" t="s">
        <v>44</v>
      </c>
      <c r="V29" s="38" t="s">
        <v>44</v>
      </c>
      <c r="W29" s="22" t="s">
        <v>37</v>
      </c>
      <c r="X29" s="38" t="s">
        <v>39</v>
      </c>
      <c r="Y29" s="38" t="s">
        <v>44</v>
      </c>
      <c r="Z29" s="38" t="s">
        <v>44</v>
      </c>
      <c r="AA29" s="38" t="s">
        <v>63</v>
      </c>
      <c r="AB29" s="38" t="s">
        <v>63</v>
      </c>
      <c r="AC29" s="38">
        <v>0.01</v>
      </c>
      <c r="AD29" s="38"/>
      <c r="AE29" s="38" t="s">
        <v>63</v>
      </c>
      <c r="AF29" s="38" t="s">
        <v>63</v>
      </c>
      <c r="AG29" s="38" t="s">
        <v>40</v>
      </c>
      <c r="AH29" s="38" t="s">
        <v>40</v>
      </c>
      <c r="AI29" s="38" t="s">
        <v>40</v>
      </c>
      <c r="AJ29" s="38" t="s">
        <v>40</v>
      </c>
      <c r="AK29" s="22" t="s">
        <v>37</v>
      </c>
      <c r="AL29" s="38" t="s">
        <v>45</v>
      </c>
      <c r="AM29" s="36" t="s">
        <v>44</v>
      </c>
    </row>
    <row r="30" spans="1:39" x14ac:dyDescent="0.3">
      <c r="A30" s="30" t="s">
        <v>100</v>
      </c>
      <c r="B30" s="19" t="s">
        <v>38</v>
      </c>
      <c r="C30" s="19">
        <v>2014</v>
      </c>
      <c r="D30" s="19">
        <v>106</v>
      </c>
      <c r="E30" s="20">
        <v>0</v>
      </c>
      <c r="F30" s="47">
        <v>1</v>
      </c>
      <c r="G30" s="32">
        <v>29.909566666666667</v>
      </c>
      <c r="H30" s="32">
        <v>70.855321666666669</v>
      </c>
      <c r="I30" s="34">
        <v>-377.84</v>
      </c>
      <c r="J30" s="27" t="s">
        <v>101</v>
      </c>
      <c r="K30" s="118" t="s">
        <v>251</v>
      </c>
      <c r="L30" s="115">
        <v>0</v>
      </c>
      <c r="M30" s="116">
        <v>1</v>
      </c>
      <c r="N30" s="119">
        <v>5.98</v>
      </c>
      <c r="O30" s="119">
        <v>58.019999999999996</v>
      </c>
      <c r="P30" s="163">
        <f t="shared" si="0"/>
        <v>64</v>
      </c>
      <c r="Q30" s="111">
        <v>0.83799999999999997</v>
      </c>
      <c r="R30" s="35" t="s">
        <v>44</v>
      </c>
      <c r="S30" s="38" t="s">
        <v>45</v>
      </c>
      <c r="T30" s="38" t="s">
        <v>45</v>
      </c>
      <c r="U30" s="38" t="s">
        <v>45</v>
      </c>
      <c r="V30" s="22" t="s">
        <v>37</v>
      </c>
      <c r="W30" s="34">
        <v>0.46078827279393769</v>
      </c>
      <c r="X30" s="34">
        <v>0.46078827279393769</v>
      </c>
      <c r="Y30" s="35" t="s">
        <v>44</v>
      </c>
      <c r="Z30" s="35" t="s">
        <v>44</v>
      </c>
      <c r="AA30" s="38" t="s">
        <v>45</v>
      </c>
      <c r="AB30" s="38" t="s">
        <v>45</v>
      </c>
      <c r="AC30" s="34">
        <v>0.61214116698217247</v>
      </c>
      <c r="AD30" s="34"/>
      <c r="AE30" s="34">
        <v>0.41601415879270842</v>
      </c>
      <c r="AF30" s="34">
        <v>0.10302011440904754</v>
      </c>
      <c r="AG30" s="34">
        <v>0.18694946789525421</v>
      </c>
      <c r="AH30" s="38" t="s">
        <v>45</v>
      </c>
      <c r="AI30" s="35" t="s">
        <v>40</v>
      </c>
      <c r="AJ30" s="35" t="s">
        <v>40</v>
      </c>
      <c r="AK30" s="38" t="s">
        <v>40</v>
      </c>
      <c r="AL30" s="38" t="s">
        <v>46</v>
      </c>
      <c r="AM30" s="36" t="s">
        <v>46</v>
      </c>
    </row>
    <row r="31" spans="1:39" x14ac:dyDescent="0.3">
      <c r="A31" s="30" t="s">
        <v>102</v>
      </c>
      <c r="B31" s="19" t="s">
        <v>38</v>
      </c>
      <c r="C31" s="19">
        <v>2014</v>
      </c>
      <c r="D31" s="19">
        <v>106</v>
      </c>
      <c r="E31" s="20">
        <v>0</v>
      </c>
      <c r="F31" s="47">
        <v>1</v>
      </c>
      <c r="G31" s="32">
        <v>29.65583333333333</v>
      </c>
      <c r="H31" s="32">
        <v>71.055833333333339</v>
      </c>
      <c r="I31" s="34">
        <v>-339.35</v>
      </c>
      <c r="J31" s="27" t="s">
        <v>103</v>
      </c>
      <c r="K31" s="118" t="s">
        <v>252</v>
      </c>
      <c r="L31" s="115">
        <v>0</v>
      </c>
      <c r="M31" s="116">
        <v>1</v>
      </c>
      <c r="N31" s="119">
        <v>2.56</v>
      </c>
      <c r="O31" s="119">
        <v>29.74</v>
      </c>
      <c r="P31" s="163">
        <f t="shared" si="0"/>
        <v>32.299999999999997</v>
      </c>
      <c r="Q31" s="111">
        <v>0.41499999999999998</v>
      </c>
      <c r="R31" s="35" t="s">
        <v>44</v>
      </c>
      <c r="S31" s="38" t="s">
        <v>45</v>
      </c>
      <c r="T31" s="38" t="s">
        <v>45</v>
      </c>
      <c r="U31" s="38" t="s">
        <v>45</v>
      </c>
      <c r="V31" s="22" t="s">
        <v>37</v>
      </c>
      <c r="W31" s="34">
        <v>0.174839103764281</v>
      </c>
      <c r="X31" s="34">
        <v>0.20364671612625271</v>
      </c>
      <c r="Y31" s="35" t="s">
        <v>44</v>
      </c>
      <c r="Z31" s="35" t="s">
        <v>44</v>
      </c>
      <c r="AA31" s="38" t="s">
        <v>45</v>
      </c>
      <c r="AB31" s="38" t="s">
        <v>45</v>
      </c>
      <c r="AC31" s="34">
        <v>0.29872600779134317</v>
      </c>
      <c r="AD31" s="34"/>
      <c r="AE31" s="34">
        <v>0.26545404810946882</v>
      </c>
      <c r="AF31" s="38" t="s">
        <v>45</v>
      </c>
      <c r="AG31" s="38" t="s">
        <v>45</v>
      </c>
      <c r="AH31" s="38" t="s">
        <v>45</v>
      </c>
      <c r="AI31" s="35" t="s">
        <v>40</v>
      </c>
      <c r="AJ31" s="35" t="s">
        <v>40</v>
      </c>
      <c r="AK31" s="38" t="s">
        <v>40</v>
      </c>
      <c r="AL31" s="38" t="s">
        <v>46</v>
      </c>
      <c r="AM31" s="36" t="s">
        <v>46</v>
      </c>
    </row>
    <row r="32" spans="1:39" x14ac:dyDescent="0.3">
      <c r="A32" s="30" t="s">
        <v>104</v>
      </c>
      <c r="B32" s="19" t="s">
        <v>38</v>
      </c>
      <c r="C32" s="19">
        <v>2014</v>
      </c>
      <c r="D32" s="19">
        <v>106</v>
      </c>
      <c r="E32" s="20">
        <v>0</v>
      </c>
      <c r="F32" s="47">
        <v>1</v>
      </c>
      <c r="G32" s="32">
        <v>29.195166666666669</v>
      </c>
      <c r="H32" s="32">
        <v>71.321999999999989</v>
      </c>
      <c r="I32" s="34">
        <v>-361.72</v>
      </c>
      <c r="J32" s="27" t="s">
        <v>105</v>
      </c>
      <c r="K32" s="118" t="s">
        <v>253</v>
      </c>
      <c r="L32" s="115">
        <v>0</v>
      </c>
      <c r="M32" s="116">
        <v>1</v>
      </c>
      <c r="N32" s="119">
        <v>5.29</v>
      </c>
      <c r="O32" s="119">
        <v>53.61</v>
      </c>
      <c r="P32" s="163">
        <f t="shared" si="0"/>
        <v>58.9</v>
      </c>
      <c r="Q32" s="111">
        <v>0.76400000000000001</v>
      </c>
      <c r="R32" s="35" t="s">
        <v>44</v>
      </c>
      <c r="S32" s="38" t="s">
        <v>45</v>
      </c>
      <c r="T32" s="38" t="s">
        <v>45</v>
      </c>
      <c r="U32" s="38" t="s">
        <v>45</v>
      </c>
      <c r="V32" s="22" t="s">
        <v>37</v>
      </c>
      <c r="W32" s="34">
        <v>0.53603231689390263</v>
      </c>
      <c r="X32" s="34">
        <v>0.53603231689390263</v>
      </c>
      <c r="Y32" s="35" t="s">
        <v>44</v>
      </c>
      <c r="Z32" s="35" t="s">
        <v>44</v>
      </c>
      <c r="AA32" s="34">
        <v>0.12595850766767897</v>
      </c>
      <c r="AB32" s="34">
        <v>0.10558579683007303</v>
      </c>
      <c r="AC32" s="34">
        <v>0.76805617292143569</v>
      </c>
      <c r="AD32" s="34"/>
      <c r="AE32" s="34">
        <v>0.38033285507154158</v>
      </c>
      <c r="AF32" s="34">
        <v>0.12424093917655049</v>
      </c>
      <c r="AG32" s="34">
        <v>0.23868193144912644</v>
      </c>
      <c r="AH32" s="38" t="s">
        <v>45</v>
      </c>
      <c r="AI32" s="35" t="s">
        <v>40</v>
      </c>
      <c r="AJ32" s="35" t="s">
        <v>40</v>
      </c>
      <c r="AK32" s="38" t="s">
        <v>40</v>
      </c>
      <c r="AL32" s="38" t="s">
        <v>46</v>
      </c>
      <c r="AM32" s="36" t="s">
        <v>46</v>
      </c>
    </row>
    <row r="33" spans="1:39" x14ac:dyDescent="0.3">
      <c r="A33" s="30" t="s">
        <v>106</v>
      </c>
      <c r="B33" s="19" t="s">
        <v>38</v>
      </c>
      <c r="C33" s="19">
        <v>2014</v>
      </c>
      <c r="D33" s="19">
        <v>208</v>
      </c>
      <c r="E33" s="20">
        <v>0</v>
      </c>
      <c r="F33" s="47">
        <v>1</v>
      </c>
      <c r="G33" s="32">
        <v>5.5731666666666664</v>
      </c>
      <c r="H33" s="32">
        <v>63.590666666666657</v>
      </c>
      <c r="I33" s="34">
        <v>-767.18</v>
      </c>
      <c r="J33" s="27" t="s">
        <v>107</v>
      </c>
      <c r="K33" s="118" t="s">
        <v>254</v>
      </c>
      <c r="L33" s="115">
        <v>0</v>
      </c>
      <c r="M33" s="116">
        <v>1</v>
      </c>
      <c r="N33" s="119">
        <v>12.4</v>
      </c>
      <c r="O33" s="119">
        <v>74.699999999999989</v>
      </c>
      <c r="P33" s="163">
        <f t="shared" si="0"/>
        <v>87.1</v>
      </c>
      <c r="Q33" s="111">
        <v>1.46</v>
      </c>
      <c r="R33" s="38" t="s">
        <v>63</v>
      </c>
      <c r="S33" s="38" t="s">
        <v>44</v>
      </c>
      <c r="T33" s="38" t="s">
        <v>44</v>
      </c>
      <c r="U33" s="38" t="s">
        <v>44</v>
      </c>
      <c r="V33" s="38" t="s">
        <v>44</v>
      </c>
      <c r="W33" s="22" t="s">
        <v>37</v>
      </c>
      <c r="X33" s="38" t="s">
        <v>39</v>
      </c>
      <c r="Y33" s="38" t="s">
        <v>44</v>
      </c>
      <c r="Z33" s="38" t="s">
        <v>44</v>
      </c>
      <c r="AA33" s="38" t="s">
        <v>63</v>
      </c>
      <c r="AB33" s="38" t="s">
        <v>63</v>
      </c>
      <c r="AC33" s="38">
        <v>0.08</v>
      </c>
      <c r="AD33" s="38"/>
      <c r="AE33" s="38" t="s">
        <v>63</v>
      </c>
      <c r="AF33" s="38" t="s">
        <v>63</v>
      </c>
      <c r="AG33" s="38" t="s">
        <v>40</v>
      </c>
      <c r="AH33" s="38" t="s">
        <v>40</v>
      </c>
      <c r="AI33" s="38" t="s">
        <v>40</v>
      </c>
      <c r="AJ33" s="38" t="s">
        <v>40</v>
      </c>
      <c r="AK33" s="22" t="s">
        <v>37</v>
      </c>
      <c r="AL33" s="38" t="s">
        <v>45</v>
      </c>
      <c r="AM33" s="36" t="s">
        <v>44</v>
      </c>
    </row>
    <row r="34" spans="1:39" x14ac:dyDescent="0.3">
      <c r="A34" s="49" t="s">
        <v>108</v>
      </c>
      <c r="B34" s="19" t="s">
        <v>38</v>
      </c>
      <c r="C34" s="19">
        <v>2015</v>
      </c>
      <c r="D34" s="19">
        <v>109</v>
      </c>
      <c r="E34" s="38">
        <v>0</v>
      </c>
      <c r="F34" s="36">
        <v>1</v>
      </c>
      <c r="G34" s="32">
        <v>34.303641599999999</v>
      </c>
      <c r="H34" s="32">
        <v>73.212119999999999</v>
      </c>
      <c r="I34" s="36">
        <v>-206.52</v>
      </c>
      <c r="J34" s="38" t="s">
        <v>109</v>
      </c>
      <c r="K34" s="111" t="s">
        <v>255</v>
      </c>
      <c r="L34" s="115">
        <v>0</v>
      </c>
      <c r="M34" s="116">
        <v>1</v>
      </c>
      <c r="N34" s="117">
        <v>8</v>
      </c>
      <c r="O34" s="117">
        <v>51.6</v>
      </c>
      <c r="P34" s="163">
        <f t="shared" si="0"/>
        <v>59.6</v>
      </c>
      <c r="Q34" s="121">
        <v>1.17</v>
      </c>
      <c r="R34" s="35" t="s">
        <v>44</v>
      </c>
      <c r="S34" s="38" t="s">
        <v>45</v>
      </c>
      <c r="T34" s="38" t="s">
        <v>45</v>
      </c>
      <c r="U34" s="38" t="s">
        <v>45</v>
      </c>
      <c r="V34" s="22" t="s">
        <v>37</v>
      </c>
      <c r="W34" s="34">
        <v>0.39002232482344523</v>
      </c>
      <c r="X34" s="34">
        <v>0.40076202089832874</v>
      </c>
      <c r="Y34" s="35" t="s">
        <v>44</v>
      </c>
      <c r="Z34" s="35" t="s">
        <v>44</v>
      </c>
      <c r="AA34" s="38" t="s">
        <v>45</v>
      </c>
      <c r="AB34" s="38" t="s">
        <v>45</v>
      </c>
      <c r="AC34" s="34">
        <v>0.68387096825019955</v>
      </c>
      <c r="AD34" s="34"/>
      <c r="AE34" s="34">
        <v>0.40259069952416365</v>
      </c>
      <c r="AF34" s="34">
        <v>9.4959651196977024E-2</v>
      </c>
      <c r="AG34" s="34">
        <v>0.10786380531771439</v>
      </c>
      <c r="AH34" s="38" t="s">
        <v>45</v>
      </c>
      <c r="AI34" s="35" t="s">
        <v>40</v>
      </c>
      <c r="AJ34" s="35" t="s">
        <v>40</v>
      </c>
      <c r="AK34" s="38" t="s">
        <v>40</v>
      </c>
      <c r="AL34" s="38" t="s">
        <v>46</v>
      </c>
      <c r="AM34" s="36" t="s">
        <v>46</v>
      </c>
    </row>
    <row r="35" spans="1:39" x14ac:dyDescent="0.3">
      <c r="A35" s="49" t="s">
        <v>110</v>
      </c>
      <c r="B35" s="19" t="s">
        <v>38</v>
      </c>
      <c r="C35" s="19">
        <v>2015</v>
      </c>
      <c r="D35" s="19">
        <v>109</v>
      </c>
      <c r="E35" s="38">
        <v>0</v>
      </c>
      <c r="F35" s="36">
        <v>1</v>
      </c>
      <c r="G35" s="32">
        <v>36.257750000000001</v>
      </c>
      <c r="H35" s="32">
        <v>73.346493300000006</v>
      </c>
      <c r="I35" s="36">
        <v>-229.55</v>
      </c>
      <c r="J35" s="38" t="s">
        <v>111</v>
      </c>
      <c r="K35" s="111" t="s">
        <v>256</v>
      </c>
      <c r="L35" s="115">
        <v>0</v>
      </c>
      <c r="M35" s="116">
        <v>1</v>
      </c>
      <c r="N35" s="117">
        <v>7.11</v>
      </c>
      <c r="O35" s="117">
        <v>49.99</v>
      </c>
      <c r="P35" s="163">
        <f t="shared" si="0"/>
        <v>57.1</v>
      </c>
      <c r="Q35" s="121">
        <v>1.52</v>
      </c>
      <c r="R35" s="35" t="s">
        <v>44</v>
      </c>
      <c r="S35" s="38" t="s">
        <v>45</v>
      </c>
      <c r="T35" s="38" t="s">
        <v>45</v>
      </c>
      <c r="U35" s="38" t="s">
        <v>45</v>
      </c>
      <c r="V35" s="22" t="s">
        <v>37</v>
      </c>
      <c r="W35" s="34">
        <v>0.1673251806636995</v>
      </c>
      <c r="X35" s="34">
        <v>0.18531376053759754</v>
      </c>
      <c r="Y35" s="35" t="s">
        <v>44</v>
      </c>
      <c r="Z35" s="35" t="s">
        <v>44</v>
      </c>
      <c r="AA35" s="38" t="s">
        <v>45</v>
      </c>
      <c r="AB35" s="38" t="s">
        <v>45</v>
      </c>
      <c r="AC35" s="34">
        <v>0.44750710726835397</v>
      </c>
      <c r="AD35" s="34"/>
      <c r="AE35" s="34">
        <v>0.26127377841665028</v>
      </c>
      <c r="AF35" s="38" t="s">
        <v>45</v>
      </c>
      <c r="AG35" s="38" t="s">
        <v>45</v>
      </c>
      <c r="AH35" s="38" t="s">
        <v>45</v>
      </c>
      <c r="AI35" s="35" t="s">
        <v>40</v>
      </c>
      <c r="AJ35" s="35" t="s">
        <v>40</v>
      </c>
      <c r="AK35" s="38" t="s">
        <v>40</v>
      </c>
      <c r="AL35" s="38" t="s">
        <v>46</v>
      </c>
      <c r="AM35" s="36" t="s">
        <v>46</v>
      </c>
    </row>
    <row r="36" spans="1:39" x14ac:dyDescent="0.3">
      <c r="A36" s="49" t="s">
        <v>112</v>
      </c>
      <c r="B36" s="19" t="s">
        <v>38</v>
      </c>
      <c r="C36" s="19">
        <v>2015</v>
      </c>
      <c r="D36" s="19">
        <v>109</v>
      </c>
      <c r="E36" s="38">
        <v>0</v>
      </c>
      <c r="F36" s="36">
        <v>1</v>
      </c>
      <c r="G36" s="32">
        <v>36.576666600000003</v>
      </c>
      <c r="H36" s="32">
        <v>73.5998333</v>
      </c>
      <c r="I36" s="36">
        <v>-257.55</v>
      </c>
      <c r="J36" s="38" t="s">
        <v>113</v>
      </c>
      <c r="K36" s="111" t="s">
        <v>257</v>
      </c>
      <c r="L36" s="115">
        <v>0</v>
      </c>
      <c r="M36" s="116">
        <v>1</v>
      </c>
      <c r="N36" s="117">
        <v>7.33</v>
      </c>
      <c r="O36" s="117">
        <v>60.870000000000005</v>
      </c>
      <c r="P36" s="163">
        <f t="shared" si="0"/>
        <v>68.2</v>
      </c>
      <c r="Q36" s="121">
        <v>2.3199999999999998</v>
      </c>
      <c r="R36" s="38" t="s">
        <v>63</v>
      </c>
      <c r="S36" s="38" t="s">
        <v>44</v>
      </c>
      <c r="T36" s="38" t="s">
        <v>44</v>
      </c>
      <c r="U36" s="38" t="s">
        <v>44</v>
      </c>
      <c r="V36" s="38" t="s">
        <v>44</v>
      </c>
      <c r="W36" s="22" t="s">
        <v>37</v>
      </c>
      <c r="X36" s="38">
        <v>0.08</v>
      </c>
      <c r="Y36" s="38" t="s">
        <v>44</v>
      </c>
      <c r="Z36" s="38" t="s">
        <v>44</v>
      </c>
      <c r="AA36" s="38">
        <v>0.02</v>
      </c>
      <c r="AB36" s="38">
        <v>0.03</v>
      </c>
      <c r="AC36" s="38">
        <v>0.28000000000000003</v>
      </c>
      <c r="AD36" s="38"/>
      <c r="AE36" s="38">
        <v>7.0000000000000007E-2</v>
      </c>
      <c r="AF36" s="38">
        <v>0.01</v>
      </c>
      <c r="AG36" s="38" t="s">
        <v>40</v>
      </c>
      <c r="AH36" s="38" t="s">
        <v>40</v>
      </c>
      <c r="AI36" s="38" t="s">
        <v>40</v>
      </c>
      <c r="AJ36" s="38" t="s">
        <v>40</v>
      </c>
      <c r="AK36" s="22" t="s">
        <v>37</v>
      </c>
      <c r="AL36" s="38" t="s">
        <v>45</v>
      </c>
      <c r="AM36" s="36" t="s">
        <v>44</v>
      </c>
    </row>
    <row r="37" spans="1:39" x14ac:dyDescent="0.3">
      <c r="A37" s="49" t="s">
        <v>114</v>
      </c>
      <c r="B37" s="19" t="s">
        <v>38</v>
      </c>
      <c r="C37" s="19">
        <v>2015</v>
      </c>
      <c r="D37" s="19">
        <v>113</v>
      </c>
      <c r="E37" s="38">
        <v>0</v>
      </c>
      <c r="F37" s="36">
        <v>1</v>
      </c>
      <c r="G37" s="32">
        <v>8.2386666000000002</v>
      </c>
      <c r="H37" s="32">
        <v>66.560500000000005</v>
      </c>
      <c r="I37" s="36">
        <v>-330.44</v>
      </c>
      <c r="J37" s="38" t="s">
        <v>115</v>
      </c>
      <c r="K37" s="111" t="s">
        <v>258</v>
      </c>
      <c r="L37" s="115">
        <v>0</v>
      </c>
      <c r="M37" s="116">
        <v>1</v>
      </c>
      <c r="N37" s="117">
        <v>6.16</v>
      </c>
      <c r="O37" s="117">
        <v>54.84</v>
      </c>
      <c r="P37" s="163">
        <f t="shared" si="0"/>
        <v>61</v>
      </c>
      <c r="Q37" s="121">
        <v>0.496</v>
      </c>
      <c r="R37" s="38" t="s">
        <v>63</v>
      </c>
      <c r="S37" s="38" t="s">
        <v>44</v>
      </c>
      <c r="T37" s="38" t="s">
        <v>44</v>
      </c>
      <c r="U37" s="38" t="s">
        <v>44</v>
      </c>
      <c r="V37" s="38" t="s">
        <v>44</v>
      </c>
      <c r="W37" s="22" t="s">
        <v>37</v>
      </c>
      <c r="X37" s="38">
        <v>0.05</v>
      </c>
      <c r="Y37" s="38" t="s">
        <v>44</v>
      </c>
      <c r="Z37" s="38" t="s">
        <v>44</v>
      </c>
      <c r="AA37" s="38">
        <v>7.0000000000000007E-2</v>
      </c>
      <c r="AB37" s="38">
        <v>0.06</v>
      </c>
      <c r="AC37" s="38">
        <v>0.42</v>
      </c>
      <c r="AD37" s="38"/>
      <c r="AE37" s="38">
        <v>0.12</v>
      </c>
      <c r="AF37" s="38" t="s">
        <v>63</v>
      </c>
      <c r="AG37" s="38" t="s">
        <v>40</v>
      </c>
      <c r="AH37" s="38" t="s">
        <v>40</v>
      </c>
      <c r="AI37" s="38" t="s">
        <v>40</v>
      </c>
      <c r="AJ37" s="38" t="s">
        <v>40</v>
      </c>
      <c r="AK37" s="22" t="s">
        <v>37</v>
      </c>
      <c r="AL37" s="38" t="s">
        <v>45</v>
      </c>
      <c r="AM37" s="36" t="s">
        <v>44</v>
      </c>
    </row>
    <row r="38" spans="1:39" x14ac:dyDescent="0.3">
      <c r="A38" s="53" t="s">
        <v>116</v>
      </c>
      <c r="B38" s="19" t="s">
        <v>38</v>
      </c>
      <c r="C38" s="54">
        <v>2016</v>
      </c>
      <c r="D38" s="19">
        <v>113</v>
      </c>
      <c r="E38" s="54">
        <v>0</v>
      </c>
      <c r="F38" s="55">
        <v>1</v>
      </c>
      <c r="G38" s="54">
        <v>28.3279</v>
      </c>
      <c r="H38" s="54">
        <v>78.151200000000003</v>
      </c>
      <c r="I38" s="25">
        <v>-306.60000000000002</v>
      </c>
      <c r="J38" s="56" t="s">
        <v>117</v>
      </c>
      <c r="K38" s="110" t="s">
        <v>259</v>
      </c>
      <c r="L38" s="122">
        <v>0</v>
      </c>
      <c r="M38" s="110">
        <v>1</v>
      </c>
      <c r="N38" s="123">
        <v>14.2</v>
      </c>
      <c r="O38" s="123">
        <f>89.6-N38</f>
        <v>75.399999999999991</v>
      </c>
      <c r="P38" s="163">
        <f t="shared" si="0"/>
        <v>89.6</v>
      </c>
      <c r="Q38" s="124">
        <v>1.28</v>
      </c>
      <c r="R38" s="35" t="s">
        <v>44</v>
      </c>
      <c r="S38" s="38" t="s">
        <v>45</v>
      </c>
      <c r="T38" s="38" t="s">
        <v>45</v>
      </c>
      <c r="U38" s="38" t="s">
        <v>45</v>
      </c>
      <c r="V38" s="22" t="s">
        <v>37</v>
      </c>
      <c r="W38" s="34">
        <v>0.17785702894987235</v>
      </c>
      <c r="X38" s="34">
        <v>0.20572332419609221</v>
      </c>
      <c r="Y38" s="35" t="s">
        <v>44</v>
      </c>
      <c r="Z38" s="35" t="s">
        <v>44</v>
      </c>
      <c r="AA38" s="38" t="s">
        <v>45</v>
      </c>
      <c r="AB38" s="38" t="s">
        <v>45</v>
      </c>
      <c r="AC38" s="34">
        <v>0.46816589615140047</v>
      </c>
      <c r="AD38" s="34"/>
      <c r="AE38" s="34">
        <v>0.12694184490335</v>
      </c>
      <c r="AF38" s="38" t="s">
        <v>45</v>
      </c>
      <c r="AG38" s="38" t="s">
        <v>45</v>
      </c>
      <c r="AH38" s="38" t="s">
        <v>45</v>
      </c>
      <c r="AI38" s="35" t="s">
        <v>40</v>
      </c>
      <c r="AJ38" s="35" t="s">
        <v>40</v>
      </c>
      <c r="AK38" s="38" t="s">
        <v>40</v>
      </c>
      <c r="AL38" s="38" t="s">
        <v>46</v>
      </c>
      <c r="AM38" s="36" t="s">
        <v>46</v>
      </c>
    </row>
    <row r="39" spans="1:39" x14ac:dyDescent="0.3">
      <c r="A39" s="18" t="s">
        <v>118</v>
      </c>
      <c r="B39" s="19" t="s">
        <v>38</v>
      </c>
      <c r="C39" s="19">
        <v>2016</v>
      </c>
      <c r="D39" s="19">
        <v>113</v>
      </c>
      <c r="E39" s="19">
        <v>0</v>
      </c>
      <c r="F39" s="46">
        <v>1</v>
      </c>
      <c r="G39" s="19">
        <v>27.366599999999998</v>
      </c>
      <c r="H39" s="19">
        <v>76.287700000000001</v>
      </c>
      <c r="I39" s="22">
        <v>-133.80000000000001</v>
      </c>
      <c r="J39" s="33" t="s">
        <v>119</v>
      </c>
      <c r="K39" s="111" t="s">
        <v>118</v>
      </c>
      <c r="L39" s="125">
        <v>0</v>
      </c>
      <c r="M39" s="111">
        <v>1</v>
      </c>
      <c r="N39" s="126">
        <v>7.15</v>
      </c>
      <c r="O39" s="127">
        <f>81.1-N39</f>
        <v>73.949999999999989</v>
      </c>
      <c r="P39" s="163">
        <f t="shared" si="0"/>
        <v>81.099999999999994</v>
      </c>
      <c r="Q39" s="121">
        <v>1.65</v>
      </c>
      <c r="R39" s="35" t="s">
        <v>44</v>
      </c>
      <c r="S39" s="38" t="s">
        <v>45</v>
      </c>
      <c r="T39" s="38" t="s">
        <v>45</v>
      </c>
      <c r="U39" s="38" t="s">
        <v>45</v>
      </c>
      <c r="V39" s="22" t="s">
        <v>37</v>
      </c>
      <c r="W39" s="34">
        <v>9.1889203140287756E-2</v>
      </c>
      <c r="X39" s="34">
        <v>9.1889203140287756E-2</v>
      </c>
      <c r="Y39" s="35" t="s">
        <v>44</v>
      </c>
      <c r="Z39" s="35" t="s">
        <v>44</v>
      </c>
      <c r="AA39" s="38" t="s">
        <v>45</v>
      </c>
      <c r="AB39" s="38" t="s">
        <v>45</v>
      </c>
      <c r="AC39" s="34">
        <v>0.19022354943219549</v>
      </c>
      <c r="AD39" s="34"/>
      <c r="AE39" s="34">
        <v>0.1296219696096855</v>
      </c>
      <c r="AF39" s="38" t="s">
        <v>45</v>
      </c>
      <c r="AG39" s="38" t="s">
        <v>45</v>
      </c>
      <c r="AH39" s="38" t="s">
        <v>45</v>
      </c>
      <c r="AI39" s="35" t="s">
        <v>40</v>
      </c>
      <c r="AJ39" s="35" t="s">
        <v>40</v>
      </c>
      <c r="AK39" s="38" t="s">
        <v>40</v>
      </c>
      <c r="AL39" s="38" t="s">
        <v>46</v>
      </c>
      <c r="AM39" s="36" t="s">
        <v>46</v>
      </c>
    </row>
    <row r="40" spans="1:39" x14ac:dyDescent="0.3">
      <c r="A40" s="18" t="s">
        <v>121</v>
      </c>
      <c r="B40" s="19" t="s">
        <v>38</v>
      </c>
      <c r="C40" s="19">
        <v>2016</v>
      </c>
      <c r="D40" s="19">
        <v>113</v>
      </c>
      <c r="E40" s="19">
        <v>0</v>
      </c>
      <c r="F40" s="46">
        <v>1</v>
      </c>
      <c r="G40" s="19">
        <v>26.416799999999999</v>
      </c>
      <c r="H40" s="19">
        <v>76.019199999999998</v>
      </c>
      <c r="I40" s="22">
        <v>-181.8</v>
      </c>
      <c r="J40" s="33" t="s">
        <v>122</v>
      </c>
      <c r="K40" s="111" t="s">
        <v>260</v>
      </c>
      <c r="L40" s="125">
        <v>0</v>
      </c>
      <c r="M40" s="111">
        <v>1</v>
      </c>
      <c r="N40" s="126">
        <v>10.6</v>
      </c>
      <c r="O40" s="127">
        <f>84.4-N40</f>
        <v>73.800000000000011</v>
      </c>
      <c r="P40" s="163">
        <f t="shared" si="0"/>
        <v>84.4</v>
      </c>
      <c r="Q40" s="121">
        <v>2.35</v>
      </c>
      <c r="R40" s="35" t="s">
        <v>44</v>
      </c>
      <c r="S40" s="38" t="s">
        <v>45</v>
      </c>
      <c r="T40" s="38" t="s">
        <v>45</v>
      </c>
      <c r="U40" s="38" t="s">
        <v>45</v>
      </c>
      <c r="V40" s="22" t="s">
        <v>37</v>
      </c>
      <c r="W40" s="34">
        <v>0.24842096444376205</v>
      </c>
      <c r="X40" s="34">
        <v>0.26634694815268667</v>
      </c>
      <c r="Y40" s="35" t="s">
        <v>44</v>
      </c>
      <c r="Z40" s="35" t="s">
        <v>44</v>
      </c>
      <c r="AA40" s="38" t="s">
        <v>45</v>
      </c>
      <c r="AB40" s="38" t="s">
        <v>45</v>
      </c>
      <c r="AC40" s="34">
        <v>0.3350395739686633</v>
      </c>
      <c r="AD40" s="34"/>
      <c r="AE40" s="34">
        <v>0.29063591998431659</v>
      </c>
      <c r="AF40" s="38" t="s">
        <v>45</v>
      </c>
      <c r="AG40" s="35">
        <v>0.12809942645102865</v>
      </c>
      <c r="AH40" s="38" t="s">
        <v>45</v>
      </c>
      <c r="AI40" s="35" t="s">
        <v>40</v>
      </c>
      <c r="AJ40" s="35" t="s">
        <v>40</v>
      </c>
      <c r="AK40" s="38" t="s">
        <v>40</v>
      </c>
      <c r="AL40" s="38" t="s">
        <v>46</v>
      </c>
      <c r="AM40" s="36" t="s">
        <v>46</v>
      </c>
    </row>
    <row r="41" spans="1:39" x14ac:dyDescent="0.3">
      <c r="A41" s="57" t="s">
        <v>123</v>
      </c>
      <c r="B41" s="19" t="s">
        <v>38</v>
      </c>
      <c r="C41" s="19">
        <v>2016</v>
      </c>
      <c r="D41" s="19">
        <v>113</v>
      </c>
      <c r="E41" s="19">
        <v>0</v>
      </c>
      <c r="F41" s="46">
        <v>1</v>
      </c>
      <c r="G41" s="19">
        <v>25.599299999999999</v>
      </c>
      <c r="H41" s="19">
        <v>75.001199999999997</v>
      </c>
      <c r="I41" s="22">
        <v>-208.1</v>
      </c>
      <c r="J41" s="33" t="s">
        <v>124</v>
      </c>
      <c r="K41" s="129" t="s">
        <v>261</v>
      </c>
      <c r="L41" s="125">
        <v>0</v>
      </c>
      <c r="M41" s="111">
        <v>1</v>
      </c>
      <c r="N41" s="126">
        <v>10.1</v>
      </c>
      <c r="O41" s="127">
        <f>86.7-N41</f>
        <v>76.600000000000009</v>
      </c>
      <c r="P41" s="163">
        <f t="shared" si="0"/>
        <v>86.7</v>
      </c>
      <c r="Q41" s="121">
        <v>2.9</v>
      </c>
      <c r="R41" s="35" t="s">
        <v>44</v>
      </c>
      <c r="S41" s="38" t="s">
        <v>45</v>
      </c>
      <c r="T41" s="38" t="s">
        <v>45</v>
      </c>
      <c r="U41" s="38" t="s">
        <v>45</v>
      </c>
      <c r="V41" s="22" t="s">
        <v>37</v>
      </c>
      <c r="W41" s="22" t="s">
        <v>37</v>
      </c>
      <c r="X41" s="34">
        <v>0.27311297049328376</v>
      </c>
      <c r="Y41" s="35" t="s">
        <v>44</v>
      </c>
      <c r="Z41" s="35" t="s">
        <v>44</v>
      </c>
      <c r="AA41" s="38" t="s">
        <v>45</v>
      </c>
      <c r="AB41" s="38" t="s">
        <v>45</v>
      </c>
      <c r="AC41" s="34">
        <v>0.33282933054188152</v>
      </c>
      <c r="AD41" s="34"/>
      <c r="AE41" s="34">
        <v>0.2508624431454613</v>
      </c>
      <c r="AF41" s="38" t="s">
        <v>45</v>
      </c>
      <c r="AG41" s="38" t="s">
        <v>45</v>
      </c>
      <c r="AH41" s="38" t="s">
        <v>45</v>
      </c>
      <c r="AI41" s="35" t="s">
        <v>40</v>
      </c>
      <c r="AJ41" s="35" t="s">
        <v>40</v>
      </c>
      <c r="AK41" s="38" t="s">
        <v>40</v>
      </c>
      <c r="AL41" s="38" t="s">
        <v>46</v>
      </c>
      <c r="AM41" s="36" t="s">
        <v>46</v>
      </c>
    </row>
    <row r="42" spans="1:39" x14ac:dyDescent="0.3">
      <c r="A42" s="57" t="s">
        <v>125</v>
      </c>
      <c r="B42" s="19" t="s">
        <v>38</v>
      </c>
      <c r="C42" s="19">
        <v>2016</v>
      </c>
      <c r="D42" s="19">
        <v>113</v>
      </c>
      <c r="E42" s="19">
        <v>0</v>
      </c>
      <c r="F42" s="46">
        <v>1</v>
      </c>
      <c r="G42" s="19">
        <v>25.525700000000001</v>
      </c>
      <c r="H42" s="19">
        <v>74.390299999999996</v>
      </c>
      <c r="I42" s="22">
        <v>-296.7</v>
      </c>
      <c r="J42" s="33" t="s">
        <v>126</v>
      </c>
      <c r="K42" s="129" t="s">
        <v>262</v>
      </c>
      <c r="L42" s="125">
        <v>0</v>
      </c>
      <c r="M42" s="111">
        <v>1</v>
      </c>
      <c r="N42" s="128">
        <v>8.8792200000000001</v>
      </c>
      <c r="O42" s="130">
        <f>72.9049-N42</f>
        <v>64.025679999999994</v>
      </c>
      <c r="P42" s="163">
        <f t="shared" si="0"/>
        <v>72.904899999999998</v>
      </c>
      <c r="Q42" s="121">
        <v>1.92</v>
      </c>
      <c r="R42" s="35" t="s">
        <v>44</v>
      </c>
      <c r="S42" s="38" t="s">
        <v>45</v>
      </c>
      <c r="T42" s="38" t="s">
        <v>45</v>
      </c>
      <c r="U42" s="38" t="s">
        <v>45</v>
      </c>
      <c r="V42" s="22" t="s">
        <v>37</v>
      </c>
      <c r="W42" s="22" t="s">
        <v>37</v>
      </c>
      <c r="X42" s="34">
        <v>0.61329167284221142</v>
      </c>
      <c r="Y42" s="35" t="s">
        <v>44</v>
      </c>
      <c r="Z42" s="35" t="s">
        <v>44</v>
      </c>
      <c r="AA42" s="34">
        <v>0.12160435252717991</v>
      </c>
      <c r="AB42" s="34">
        <v>0.18938978653489902</v>
      </c>
      <c r="AC42" s="40">
        <v>1.2751109448291666</v>
      </c>
      <c r="AD42" s="40"/>
      <c r="AE42" s="34">
        <v>0.52117878723069322</v>
      </c>
      <c r="AF42" s="34">
        <v>0.11012007784410931</v>
      </c>
      <c r="AG42" s="34">
        <v>0.12186781893401642</v>
      </c>
      <c r="AH42" s="38" t="s">
        <v>45</v>
      </c>
      <c r="AI42" s="35" t="s">
        <v>40</v>
      </c>
      <c r="AJ42" s="35" t="s">
        <v>40</v>
      </c>
      <c r="AK42" s="38" t="s">
        <v>40</v>
      </c>
      <c r="AL42" s="38" t="s">
        <v>46</v>
      </c>
      <c r="AM42" s="36" t="s">
        <v>46</v>
      </c>
    </row>
    <row r="43" spans="1:39" x14ac:dyDescent="0.3">
      <c r="A43" s="57" t="s">
        <v>127</v>
      </c>
      <c r="B43" s="19" t="s">
        <v>38</v>
      </c>
      <c r="C43" s="19">
        <v>2016</v>
      </c>
      <c r="D43" s="19">
        <v>113</v>
      </c>
      <c r="E43" s="19">
        <v>0</v>
      </c>
      <c r="F43" s="46">
        <v>1</v>
      </c>
      <c r="G43" s="19">
        <v>26.110399999999998</v>
      </c>
      <c r="H43" s="19">
        <v>74.153199999999998</v>
      </c>
      <c r="I43" s="22">
        <v>-409.5</v>
      </c>
      <c r="J43" s="33" t="s">
        <v>128</v>
      </c>
      <c r="K43" s="129" t="s">
        <v>263</v>
      </c>
      <c r="L43" s="125">
        <v>0</v>
      </c>
      <c r="M43" s="111">
        <v>1</v>
      </c>
      <c r="N43" s="128">
        <v>8.9842300000000002</v>
      </c>
      <c r="O43" s="130">
        <f>77.6571-N43</f>
        <v>68.672870000000003</v>
      </c>
      <c r="P43" s="163">
        <f t="shared" si="0"/>
        <v>77.6571</v>
      </c>
      <c r="Q43" s="121">
        <v>1.69</v>
      </c>
      <c r="R43" s="35" t="s">
        <v>44</v>
      </c>
      <c r="S43" s="38" t="s">
        <v>45</v>
      </c>
      <c r="T43" s="38" t="s">
        <v>45</v>
      </c>
      <c r="U43" s="38" t="s">
        <v>45</v>
      </c>
      <c r="V43" s="22" t="s">
        <v>37</v>
      </c>
      <c r="W43" s="22" t="s">
        <v>37</v>
      </c>
      <c r="X43" s="34">
        <v>0.25959863051664411</v>
      </c>
      <c r="Y43" s="35" t="s">
        <v>44</v>
      </c>
      <c r="Z43" s="35" t="s">
        <v>44</v>
      </c>
      <c r="AA43" s="34">
        <v>0.13428267086720613</v>
      </c>
      <c r="AB43" s="34">
        <v>0.16111368870591317</v>
      </c>
      <c r="AC43" s="40">
        <v>1.164460487401644</v>
      </c>
      <c r="AD43" s="40"/>
      <c r="AE43" s="34">
        <v>0.52518956147679441</v>
      </c>
      <c r="AF43" s="38" t="s">
        <v>45</v>
      </c>
      <c r="AG43" s="34">
        <v>0.11929012379609587</v>
      </c>
      <c r="AH43" s="38" t="s">
        <v>45</v>
      </c>
      <c r="AI43" s="35" t="s">
        <v>40</v>
      </c>
      <c r="AJ43" s="35" t="s">
        <v>40</v>
      </c>
      <c r="AK43" s="38" t="s">
        <v>40</v>
      </c>
      <c r="AL43" s="38" t="s">
        <v>46</v>
      </c>
      <c r="AM43" s="36" t="s">
        <v>46</v>
      </c>
    </row>
    <row r="44" spans="1:39" x14ac:dyDescent="0.3">
      <c r="A44" s="18" t="s">
        <v>129</v>
      </c>
      <c r="B44" s="19" t="s">
        <v>38</v>
      </c>
      <c r="C44" s="19">
        <v>2017</v>
      </c>
      <c r="D44" s="19">
        <v>103</v>
      </c>
      <c r="E44" s="19">
        <v>0</v>
      </c>
      <c r="F44" s="46">
        <v>1</v>
      </c>
      <c r="G44" s="19">
        <v>21.491869999999999</v>
      </c>
      <c r="H44" s="19">
        <v>74.302890000000005</v>
      </c>
      <c r="I44" s="22">
        <v>-202.7</v>
      </c>
      <c r="J44" s="33" t="s">
        <v>130</v>
      </c>
      <c r="K44" s="111" t="s">
        <v>264</v>
      </c>
      <c r="L44" s="125">
        <v>0</v>
      </c>
      <c r="M44" s="111">
        <v>1</v>
      </c>
      <c r="N44" s="126">
        <v>9.5399999999999991</v>
      </c>
      <c r="O44" s="127">
        <f>88.7-N44</f>
        <v>79.16</v>
      </c>
      <c r="P44" s="163">
        <f t="shared" si="0"/>
        <v>88.699999999999989</v>
      </c>
      <c r="Q44" s="121">
        <v>3.14</v>
      </c>
      <c r="R44" s="35" t="s">
        <v>44</v>
      </c>
      <c r="S44" s="38" t="s">
        <v>45</v>
      </c>
      <c r="T44" s="38" t="s">
        <v>45</v>
      </c>
      <c r="U44" s="38" t="s">
        <v>45</v>
      </c>
      <c r="V44" s="22" t="s">
        <v>37</v>
      </c>
      <c r="W44" s="34">
        <v>0.16136995462566675</v>
      </c>
      <c r="X44" s="34">
        <v>0.18097506548856726</v>
      </c>
      <c r="Y44" s="35" t="s">
        <v>44</v>
      </c>
      <c r="Z44" s="35" t="s">
        <v>44</v>
      </c>
      <c r="AA44" s="38" t="s">
        <v>45</v>
      </c>
      <c r="AB44" s="38" t="s">
        <v>45</v>
      </c>
      <c r="AC44" s="34">
        <v>0.31271008085702617</v>
      </c>
      <c r="AD44" s="34"/>
      <c r="AE44" s="34">
        <v>0.22094208118100053</v>
      </c>
      <c r="AF44" s="38" t="s">
        <v>45</v>
      </c>
      <c r="AG44" s="38" t="s">
        <v>45</v>
      </c>
      <c r="AH44" s="38" t="s">
        <v>45</v>
      </c>
      <c r="AI44" s="35" t="s">
        <v>40</v>
      </c>
      <c r="AJ44" s="35" t="s">
        <v>40</v>
      </c>
      <c r="AK44" s="38" t="s">
        <v>40</v>
      </c>
      <c r="AL44" s="38" t="s">
        <v>46</v>
      </c>
      <c r="AM44" s="36" t="s">
        <v>46</v>
      </c>
    </row>
    <row r="45" spans="1:39" x14ac:dyDescent="0.3">
      <c r="A45" s="30" t="s">
        <v>131</v>
      </c>
      <c r="B45" s="19" t="s">
        <v>38</v>
      </c>
      <c r="C45" s="19">
        <v>2017</v>
      </c>
      <c r="D45" s="19">
        <v>115</v>
      </c>
      <c r="E45" s="20">
        <v>0</v>
      </c>
      <c r="F45" s="47">
        <v>1</v>
      </c>
      <c r="G45" s="59">
        <v>33.775669999999998</v>
      </c>
      <c r="H45" s="60">
        <v>73.968670000000003</v>
      </c>
      <c r="I45" s="61">
        <v>-336.02</v>
      </c>
      <c r="J45" s="33" t="s">
        <v>132</v>
      </c>
      <c r="K45" s="110" t="s">
        <v>265</v>
      </c>
      <c r="L45" s="112">
        <v>0</v>
      </c>
      <c r="M45" s="113">
        <v>1</v>
      </c>
      <c r="N45" s="131">
        <v>9.2799999999999994</v>
      </c>
      <c r="O45" s="131">
        <v>76.099999999999994</v>
      </c>
      <c r="P45" s="163">
        <f t="shared" si="0"/>
        <v>85.38</v>
      </c>
      <c r="Q45" s="156">
        <v>2.1</v>
      </c>
      <c r="R45" s="37" t="s">
        <v>43</v>
      </c>
      <c r="S45" s="37" t="s">
        <v>43</v>
      </c>
      <c r="T45" s="37" t="s">
        <v>43</v>
      </c>
      <c r="U45" s="37" t="s">
        <v>43</v>
      </c>
      <c r="V45" s="37" t="s">
        <v>133</v>
      </c>
      <c r="W45" s="37" t="s">
        <v>133</v>
      </c>
      <c r="X45" s="22" t="s">
        <v>37</v>
      </c>
      <c r="Y45" s="37" t="s">
        <v>43</v>
      </c>
      <c r="Z45" s="37" t="s">
        <v>43</v>
      </c>
      <c r="AA45" s="37" t="s">
        <v>133</v>
      </c>
      <c r="AB45" s="37" t="s">
        <v>133</v>
      </c>
      <c r="AC45" s="37">
        <v>0.24</v>
      </c>
      <c r="AD45" s="37"/>
      <c r="AE45" s="37">
        <v>0.13</v>
      </c>
      <c r="AF45" s="37" t="s">
        <v>133</v>
      </c>
      <c r="AG45" s="37" t="s">
        <v>133</v>
      </c>
      <c r="AH45" s="37" t="s">
        <v>133</v>
      </c>
      <c r="AI45" s="37" t="s">
        <v>133</v>
      </c>
      <c r="AJ45" s="37" t="s">
        <v>133</v>
      </c>
      <c r="AK45" s="37" t="s">
        <v>43</v>
      </c>
      <c r="AL45" s="37" t="s">
        <v>43</v>
      </c>
      <c r="AM45" s="48" t="s">
        <v>43</v>
      </c>
    </row>
    <row r="46" spans="1:39" x14ac:dyDescent="0.3">
      <c r="A46" s="30" t="s">
        <v>134</v>
      </c>
      <c r="B46" s="19" t="s">
        <v>38</v>
      </c>
      <c r="C46" s="19">
        <v>2017</v>
      </c>
      <c r="D46" s="19">
        <v>115</v>
      </c>
      <c r="E46" s="20">
        <v>0</v>
      </c>
      <c r="F46" s="47">
        <v>1</v>
      </c>
      <c r="G46" s="38">
        <v>36.103169999999999</v>
      </c>
      <c r="H46" s="38">
        <v>74.682329999999993</v>
      </c>
      <c r="I46" s="24">
        <v>-264.73</v>
      </c>
      <c r="J46" s="33" t="s">
        <v>135</v>
      </c>
      <c r="K46" s="111" t="s">
        <v>266</v>
      </c>
      <c r="L46" s="115">
        <v>0</v>
      </c>
      <c r="M46" s="116">
        <v>1</v>
      </c>
      <c r="N46" s="117">
        <v>10.5</v>
      </c>
      <c r="O46" s="117">
        <v>85.2</v>
      </c>
      <c r="P46" s="163">
        <f t="shared" si="0"/>
        <v>95.7</v>
      </c>
      <c r="Q46" s="133">
        <v>3.6</v>
      </c>
      <c r="R46" s="37" t="s">
        <v>43</v>
      </c>
      <c r="S46" s="37" t="s">
        <v>43</v>
      </c>
      <c r="T46" s="37" t="s">
        <v>43</v>
      </c>
      <c r="U46" s="37" t="s">
        <v>43</v>
      </c>
      <c r="V46" s="37" t="s">
        <v>133</v>
      </c>
      <c r="W46" s="37" t="s">
        <v>133</v>
      </c>
      <c r="X46" s="22" t="s">
        <v>37</v>
      </c>
      <c r="Y46" s="37" t="s">
        <v>43</v>
      </c>
      <c r="Z46" s="37" t="s">
        <v>43</v>
      </c>
      <c r="AA46" s="37" t="s">
        <v>133</v>
      </c>
      <c r="AB46" s="37" t="s">
        <v>133</v>
      </c>
      <c r="AC46" s="37">
        <v>0.08</v>
      </c>
      <c r="AD46" s="37"/>
      <c r="AE46" s="37">
        <v>0.1</v>
      </c>
      <c r="AF46" s="37" t="s">
        <v>133</v>
      </c>
      <c r="AG46" s="37" t="s">
        <v>133</v>
      </c>
      <c r="AH46" s="37" t="s">
        <v>133</v>
      </c>
      <c r="AI46" s="37" t="s">
        <v>133</v>
      </c>
      <c r="AJ46" s="37" t="s">
        <v>133</v>
      </c>
      <c r="AK46" s="37" t="s">
        <v>43</v>
      </c>
      <c r="AL46" s="37" t="s">
        <v>43</v>
      </c>
      <c r="AM46" s="48" t="s">
        <v>43</v>
      </c>
    </row>
    <row r="47" spans="1:39" x14ac:dyDescent="0.3">
      <c r="A47" s="30" t="s">
        <v>136</v>
      </c>
      <c r="B47" s="19" t="s">
        <v>38</v>
      </c>
      <c r="C47" s="19">
        <v>2017</v>
      </c>
      <c r="D47" s="19">
        <v>115</v>
      </c>
      <c r="E47" s="20">
        <v>0</v>
      </c>
      <c r="F47" s="47">
        <v>1</v>
      </c>
      <c r="G47" s="62">
        <v>36.677669999999999</v>
      </c>
      <c r="H47" s="62">
        <v>74.885000000000005</v>
      </c>
      <c r="I47" s="24">
        <v>-204.47</v>
      </c>
      <c r="J47" s="33" t="s">
        <v>137</v>
      </c>
      <c r="K47" s="111" t="s">
        <v>267</v>
      </c>
      <c r="L47" s="115">
        <v>0</v>
      </c>
      <c r="M47" s="116">
        <v>1</v>
      </c>
      <c r="N47" s="117">
        <v>7.1</v>
      </c>
      <c r="O47" s="117">
        <v>80.2</v>
      </c>
      <c r="P47" s="163">
        <f t="shared" si="0"/>
        <v>87.3</v>
      </c>
      <c r="Q47" s="133">
        <v>2.7</v>
      </c>
      <c r="R47" s="37" t="s">
        <v>43</v>
      </c>
      <c r="S47" s="37" t="s">
        <v>43</v>
      </c>
      <c r="T47" s="37" t="s">
        <v>43</v>
      </c>
      <c r="U47" s="37" t="s">
        <v>43</v>
      </c>
      <c r="V47" s="37" t="s">
        <v>133</v>
      </c>
      <c r="W47" s="37" t="s">
        <v>133</v>
      </c>
      <c r="X47" s="22" t="s">
        <v>37</v>
      </c>
      <c r="Y47" s="37" t="s">
        <v>43</v>
      </c>
      <c r="Z47" s="37" t="s">
        <v>43</v>
      </c>
      <c r="AA47" s="37" t="s">
        <v>133</v>
      </c>
      <c r="AB47" s="37" t="s">
        <v>133</v>
      </c>
      <c r="AC47" s="37">
        <v>0.03</v>
      </c>
      <c r="AD47" s="37"/>
      <c r="AE47" s="37">
        <v>0.03</v>
      </c>
      <c r="AF47" s="37" t="s">
        <v>133</v>
      </c>
      <c r="AG47" s="37" t="s">
        <v>133</v>
      </c>
      <c r="AH47" s="37" t="s">
        <v>133</v>
      </c>
      <c r="AI47" s="37" t="s">
        <v>133</v>
      </c>
      <c r="AJ47" s="37" t="s">
        <v>133</v>
      </c>
      <c r="AK47" s="37" t="s">
        <v>43</v>
      </c>
      <c r="AL47" s="37" t="s">
        <v>43</v>
      </c>
      <c r="AM47" s="48" t="s">
        <v>43</v>
      </c>
    </row>
    <row r="48" spans="1:39" x14ac:dyDescent="0.3">
      <c r="A48" s="64" t="s">
        <v>138</v>
      </c>
      <c r="B48" s="19" t="s">
        <v>38</v>
      </c>
      <c r="C48" s="19">
        <v>2017</v>
      </c>
      <c r="D48" s="19">
        <v>115</v>
      </c>
      <c r="E48" s="38">
        <v>0</v>
      </c>
      <c r="F48" s="38">
        <v>1</v>
      </c>
      <c r="G48" s="65">
        <f>11.2495</f>
        <v>11.249499999999999</v>
      </c>
      <c r="H48" s="32">
        <f>77.6855</f>
        <v>77.685500000000005</v>
      </c>
      <c r="I48" s="34">
        <v>-303.44</v>
      </c>
      <c r="J48" s="66" t="s">
        <v>139</v>
      </c>
      <c r="K48" s="110" t="s">
        <v>138</v>
      </c>
      <c r="L48" s="112">
        <v>0</v>
      </c>
      <c r="M48" s="113">
        <v>1</v>
      </c>
      <c r="N48" s="134">
        <v>12.4</v>
      </c>
      <c r="O48" s="114">
        <v>82.4</v>
      </c>
      <c r="P48" s="163">
        <f t="shared" si="0"/>
        <v>94.800000000000011</v>
      </c>
      <c r="Q48" s="156">
        <v>1.88</v>
      </c>
      <c r="R48" s="67" t="s">
        <v>43</v>
      </c>
      <c r="S48" s="38" t="s">
        <v>43</v>
      </c>
      <c r="T48" s="38" t="s">
        <v>43</v>
      </c>
      <c r="U48" s="38" t="s">
        <v>43</v>
      </c>
      <c r="V48" s="38" t="s">
        <v>133</v>
      </c>
      <c r="W48" s="34">
        <v>0.14075345668087061</v>
      </c>
      <c r="X48" s="22" t="s">
        <v>37</v>
      </c>
      <c r="Y48" s="38" t="s">
        <v>43</v>
      </c>
      <c r="Z48" s="38" t="s">
        <v>43</v>
      </c>
      <c r="AA48" s="38" t="s">
        <v>133</v>
      </c>
      <c r="AB48" s="38" t="s">
        <v>133</v>
      </c>
      <c r="AC48" s="34">
        <v>0.35543132279195555</v>
      </c>
      <c r="AD48" s="34"/>
      <c r="AE48" s="34">
        <v>0.20975601896297241</v>
      </c>
      <c r="AF48" s="38" t="s">
        <v>133</v>
      </c>
      <c r="AG48" s="38" t="s">
        <v>133</v>
      </c>
      <c r="AH48" s="38" t="s">
        <v>133</v>
      </c>
      <c r="AI48" s="38" t="s">
        <v>133</v>
      </c>
      <c r="AJ48" s="38" t="s">
        <v>133</v>
      </c>
      <c r="AK48" s="38" t="s">
        <v>43</v>
      </c>
      <c r="AL48" s="38" t="s">
        <v>43</v>
      </c>
      <c r="AM48" s="36" t="s">
        <v>43</v>
      </c>
    </row>
    <row r="49" spans="1:39" x14ac:dyDescent="0.3">
      <c r="A49" s="64" t="s">
        <v>140</v>
      </c>
      <c r="B49" s="19" t="s">
        <v>38</v>
      </c>
      <c r="C49" s="19">
        <v>2017</v>
      </c>
      <c r="D49" s="19">
        <v>115</v>
      </c>
      <c r="E49" s="38">
        <v>0</v>
      </c>
      <c r="F49" s="38">
        <v>1</v>
      </c>
      <c r="G49" s="69">
        <v>14.58117</v>
      </c>
      <c r="H49" s="62">
        <v>76.521500000000003</v>
      </c>
      <c r="I49" s="34">
        <v>11.249499999999999</v>
      </c>
      <c r="J49" s="68" t="s">
        <v>141</v>
      </c>
      <c r="K49" s="98" t="s">
        <v>268</v>
      </c>
      <c r="L49" s="115">
        <v>0</v>
      </c>
      <c r="M49" s="116">
        <v>2</v>
      </c>
      <c r="N49" s="100">
        <v>8.85</v>
      </c>
      <c r="O49" s="97">
        <v>59.6</v>
      </c>
      <c r="P49" s="163">
        <f t="shared" si="0"/>
        <v>68.45</v>
      </c>
      <c r="Q49" s="99">
        <v>1.42</v>
      </c>
      <c r="R49" s="67" t="s">
        <v>43</v>
      </c>
      <c r="S49" s="38" t="s">
        <v>43</v>
      </c>
      <c r="T49" s="38" t="s">
        <v>43</v>
      </c>
      <c r="U49" s="38" t="s">
        <v>43</v>
      </c>
      <c r="V49" s="38" t="s">
        <v>133</v>
      </c>
      <c r="W49" s="34">
        <v>7.8385464199611163E-2</v>
      </c>
      <c r="X49" s="22" t="s">
        <v>37</v>
      </c>
      <c r="Y49" s="38" t="s">
        <v>43</v>
      </c>
      <c r="Z49" s="38" t="s">
        <v>43</v>
      </c>
      <c r="AA49" s="38" t="s">
        <v>133</v>
      </c>
      <c r="AB49" s="38" t="s">
        <v>133</v>
      </c>
      <c r="AC49" s="34">
        <v>0.15716171358766393</v>
      </c>
      <c r="AD49" s="34"/>
      <c r="AE49" s="34">
        <v>0.12650842946110391</v>
      </c>
      <c r="AF49" s="38" t="s">
        <v>133</v>
      </c>
      <c r="AG49" s="38" t="s">
        <v>133</v>
      </c>
      <c r="AH49" s="38" t="s">
        <v>133</v>
      </c>
      <c r="AI49" s="38" t="s">
        <v>133</v>
      </c>
      <c r="AJ49" s="38" t="s">
        <v>133</v>
      </c>
      <c r="AK49" s="38" t="s">
        <v>43</v>
      </c>
      <c r="AL49" s="38" t="s">
        <v>43</v>
      </c>
      <c r="AM49" s="36" t="s">
        <v>43</v>
      </c>
    </row>
    <row r="50" spans="1:39" x14ac:dyDescent="0.3">
      <c r="A50" s="64" t="s">
        <v>142</v>
      </c>
      <c r="B50" s="19" t="s">
        <v>38</v>
      </c>
      <c r="C50" s="38">
        <v>2018</v>
      </c>
      <c r="D50" s="38">
        <v>109</v>
      </c>
      <c r="E50" s="38">
        <v>0</v>
      </c>
      <c r="F50" s="38">
        <v>1</v>
      </c>
      <c r="G50" s="70">
        <f>11.70747</f>
        <v>11.707470000000001</v>
      </c>
      <c r="H50" s="32">
        <f>78.9848</f>
        <v>78.984800000000007</v>
      </c>
      <c r="I50" s="34">
        <v>-311.42</v>
      </c>
      <c r="J50" s="68" t="s">
        <v>143</v>
      </c>
      <c r="K50" s="111" t="s">
        <v>269</v>
      </c>
      <c r="L50" s="115">
        <v>0</v>
      </c>
      <c r="M50" s="116">
        <v>1</v>
      </c>
      <c r="N50" s="135">
        <v>11.4</v>
      </c>
      <c r="O50" s="117">
        <v>85.2</v>
      </c>
      <c r="P50" s="163">
        <f t="shared" si="0"/>
        <v>96.600000000000009</v>
      </c>
      <c r="Q50" s="133">
        <v>1.42</v>
      </c>
      <c r="R50" s="67" t="s">
        <v>43</v>
      </c>
      <c r="S50" s="38" t="s">
        <v>133</v>
      </c>
      <c r="T50" s="34" t="s">
        <v>120</v>
      </c>
      <c r="U50" s="38" t="s">
        <v>133</v>
      </c>
      <c r="V50" s="22" t="s">
        <v>37</v>
      </c>
      <c r="W50" s="34">
        <v>0.17852752467917157</v>
      </c>
      <c r="X50" s="22" t="s">
        <v>37</v>
      </c>
      <c r="Y50" s="38" t="s">
        <v>133</v>
      </c>
      <c r="Z50" s="38" t="s">
        <v>43</v>
      </c>
      <c r="AA50" s="38" t="s">
        <v>43</v>
      </c>
      <c r="AB50" s="38" t="s">
        <v>133</v>
      </c>
      <c r="AC50" s="34">
        <v>0.28831865546225377</v>
      </c>
      <c r="AD50" s="34"/>
      <c r="AE50" s="34">
        <v>0.36402338904124626</v>
      </c>
      <c r="AF50" s="34">
        <v>8.06654868191157E-2</v>
      </c>
      <c r="AG50" s="38" t="s">
        <v>133</v>
      </c>
      <c r="AH50" s="38" t="s">
        <v>43</v>
      </c>
      <c r="AI50" s="38" t="s">
        <v>43</v>
      </c>
      <c r="AJ50" s="38" t="s">
        <v>144</v>
      </c>
      <c r="AK50" s="38" t="s">
        <v>43</v>
      </c>
      <c r="AL50" s="38" t="s">
        <v>43</v>
      </c>
      <c r="AM50" s="36" t="s">
        <v>43</v>
      </c>
    </row>
    <row r="51" spans="1:39" x14ac:dyDescent="0.3">
      <c r="A51" s="64" t="s">
        <v>145</v>
      </c>
      <c r="B51" s="19" t="s">
        <v>38</v>
      </c>
      <c r="C51" s="38">
        <v>2018</v>
      </c>
      <c r="D51" s="38">
        <v>109</v>
      </c>
      <c r="E51" s="38">
        <v>0</v>
      </c>
      <c r="F51" s="38">
        <v>1</v>
      </c>
      <c r="G51" s="70">
        <f>11.64824</f>
        <v>11.648239999999999</v>
      </c>
      <c r="H51" s="71">
        <f>79.10483</f>
        <v>79.104830000000007</v>
      </c>
      <c r="I51" s="34">
        <v>-274.63</v>
      </c>
      <c r="J51" s="68" t="s">
        <v>146</v>
      </c>
      <c r="K51" s="111" t="s">
        <v>270</v>
      </c>
      <c r="L51" s="115">
        <v>0</v>
      </c>
      <c r="M51" s="116">
        <v>1</v>
      </c>
      <c r="N51" s="135">
        <v>10.4</v>
      </c>
      <c r="O51" s="117">
        <v>79.400000000000006</v>
      </c>
      <c r="P51" s="163">
        <f t="shared" si="0"/>
        <v>89.800000000000011</v>
      </c>
      <c r="Q51" s="133">
        <v>1.08</v>
      </c>
      <c r="R51" s="67" t="s">
        <v>43</v>
      </c>
      <c r="S51" s="38" t="s">
        <v>133</v>
      </c>
      <c r="T51" s="34" t="s">
        <v>120</v>
      </c>
      <c r="U51" s="38" t="s">
        <v>133</v>
      </c>
      <c r="V51" s="22" t="s">
        <v>37</v>
      </c>
      <c r="W51" s="34">
        <v>0.1626846448764479</v>
      </c>
      <c r="X51" s="22" t="s">
        <v>37</v>
      </c>
      <c r="Y51" s="38" t="s">
        <v>133</v>
      </c>
      <c r="Z51" s="38" t="s">
        <v>43</v>
      </c>
      <c r="AA51" s="38" t="s">
        <v>43</v>
      </c>
      <c r="AB51" s="38" t="s">
        <v>133</v>
      </c>
      <c r="AC51" s="34">
        <v>8.7022113269498463E-2</v>
      </c>
      <c r="AD51" s="34"/>
      <c r="AE51" s="34">
        <v>8.5078866693999167E-2</v>
      </c>
      <c r="AF51" s="38" t="s">
        <v>133</v>
      </c>
      <c r="AG51" s="38" t="s">
        <v>133</v>
      </c>
      <c r="AH51" s="38" t="s">
        <v>43</v>
      </c>
      <c r="AI51" s="38" t="s">
        <v>43</v>
      </c>
      <c r="AJ51" s="38" t="s">
        <v>144</v>
      </c>
      <c r="AK51" s="38" t="s">
        <v>43</v>
      </c>
      <c r="AL51" s="38" t="s">
        <v>43</v>
      </c>
      <c r="AM51" s="36" t="s">
        <v>43</v>
      </c>
    </row>
    <row r="52" spans="1:39" x14ac:dyDescent="0.3">
      <c r="A52" s="64" t="s">
        <v>147</v>
      </c>
      <c r="B52" s="19" t="s">
        <v>38</v>
      </c>
      <c r="C52" s="38">
        <v>2018</v>
      </c>
      <c r="D52" s="38">
        <v>109</v>
      </c>
      <c r="E52" s="38">
        <v>0</v>
      </c>
      <c r="F52" s="38">
        <v>1</v>
      </c>
      <c r="G52" s="70">
        <f>11.4153</f>
        <v>11.4153</v>
      </c>
      <c r="H52" s="32">
        <f>79.01981</f>
        <v>79.019810000000007</v>
      </c>
      <c r="I52" s="34">
        <v>-345.53</v>
      </c>
      <c r="J52" s="68" t="s">
        <v>148</v>
      </c>
      <c r="K52" s="111" t="s">
        <v>271</v>
      </c>
      <c r="L52" s="115">
        <v>0</v>
      </c>
      <c r="M52" s="116">
        <v>1</v>
      </c>
      <c r="N52" s="135">
        <v>11.1</v>
      </c>
      <c r="O52" s="117">
        <v>86.7</v>
      </c>
      <c r="P52" s="163">
        <f t="shared" si="0"/>
        <v>97.8</v>
      </c>
      <c r="Q52" s="133">
        <v>1.79</v>
      </c>
      <c r="R52" s="67" t="s">
        <v>43</v>
      </c>
      <c r="S52" s="38" t="s">
        <v>133</v>
      </c>
      <c r="T52" s="34" t="s">
        <v>120</v>
      </c>
      <c r="U52" s="38" t="s">
        <v>133</v>
      </c>
      <c r="V52" s="22" t="s">
        <v>37</v>
      </c>
      <c r="W52" s="34">
        <v>0.11558367365250799</v>
      </c>
      <c r="X52" s="22" t="s">
        <v>37</v>
      </c>
      <c r="Y52" s="38" t="s">
        <v>133</v>
      </c>
      <c r="Z52" s="38" t="s">
        <v>43</v>
      </c>
      <c r="AA52" s="38" t="s">
        <v>43</v>
      </c>
      <c r="AB52" s="38" t="s">
        <v>133</v>
      </c>
      <c r="AC52" s="34">
        <v>4.7230980911597047E-2</v>
      </c>
      <c r="AD52" s="34"/>
      <c r="AE52" s="34">
        <v>4.724481758656715E-2</v>
      </c>
      <c r="AF52" s="38" t="s">
        <v>133</v>
      </c>
      <c r="AG52" s="38" t="s">
        <v>133</v>
      </c>
      <c r="AH52" s="38" t="s">
        <v>43</v>
      </c>
      <c r="AI52" s="38" t="s">
        <v>43</v>
      </c>
      <c r="AJ52" s="38" t="s">
        <v>144</v>
      </c>
      <c r="AK52" s="38" t="s">
        <v>43</v>
      </c>
      <c r="AL52" s="38" t="s">
        <v>43</v>
      </c>
      <c r="AM52" s="36" t="s">
        <v>43</v>
      </c>
    </row>
    <row r="53" spans="1:39" x14ac:dyDescent="0.3">
      <c r="A53" s="64" t="s">
        <v>149</v>
      </c>
      <c r="B53" s="19" t="s">
        <v>38</v>
      </c>
      <c r="C53" s="38">
        <v>2018</v>
      </c>
      <c r="D53" s="38">
        <v>109</v>
      </c>
      <c r="E53" s="38">
        <v>0</v>
      </c>
      <c r="F53" s="38">
        <v>1</v>
      </c>
      <c r="G53" s="70">
        <f>22.2533</f>
        <v>22.253299999999999</v>
      </c>
      <c r="H53" s="32">
        <f>80.0396</f>
        <v>80.039599999999993</v>
      </c>
      <c r="I53" s="34">
        <v>-144.65</v>
      </c>
      <c r="J53" s="68" t="s">
        <v>150</v>
      </c>
      <c r="K53" s="111" t="s">
        <v>272</v>
      </c>
      <c r="L53" s="115">
        <v>0</v>
      </c>
      <c r="M53" s="116">
        <v>1</v>
      </c>
      <c r="N53" s="136">
        <v>9.32</v>
      </c>
      <c r="O53" s="117">
        <v>84.6</v>
      </c>
      <c r="P53" s="163">
        <f t="shared" si="0"/>
        <v>93.919999999999987</v>
      </c>
      <c r="Q53" s="133">
        <v>1.08</v>
      </c>
      <c r="R53" s="67" t="s">
        <v>43</v>
      </c>
      <c r="S53" s="38" t="s">
        <v>133</v>
      </c>
      <c r="T53" s="34" t="s">
        <v>120</v>
      </c>
      <c r="U53" s="38" t="s">
        <v>133</v>
      </c>
      <c r="V53" s="22" t="s">
        <v>37</v>
      </c>
      <c r="W53" s="34">
        <v>0.25101821852172773</v>
      </c>
      <c r="X53" s="22" t="s">
        <v>37</v>
      </c>
      <c r="Y53" s="38" t="s">
        <v>133</v>
      </c>
      <c r="Z53" s="38" t="s">
        <v>43</v>
      </c>
      <c r="AA53" s="38" t="s">
        <v>43</v>
      </c>
      <c r="AB53" s="34">
        <v>0.11495447557152533</v>
      </c>
      <c r="AC53" s="34">
        <v>0.78573757539902123</v>
      </c>
      <c r="AD53" s="34"/>
      <c r="AE53" s="34">
        <v>0.52601611913926449</v>
      </c>
      <c r="AF53" s="38" t="s">
        <v>133</v>
      </c>
      <c r="AG53" s="38" t="s">
        <v>133</v>
      </c>
      <c r="AH53" s="38" t="s">
        <v>43</v>
      </c>
      <c r="AI53" s="38" t="s">
        <v>43</v>
      </c>
      <c r="AJ53" s="38" t="s">
        <v>144</v>
      </c>
      <c r="AK53" s="38" t="s">
        <v>43</v>
      </c>
      <c r="AL53" s="38" t="s">
        <v>43</v>
      </c>
      <c r="AM53" s="36" t="s">
        <v>43</v>
      </c>
    </row>
    <row r="54" spans="1:39" x14ac:dyDescent="0.3">
      <c r="A54" s="64" t="s">
        <v>151</v>
      </c>
      <c r="B54" s="19" t="s">
        <v>38</v>
      </c>
      <c r="C54" s="38">
        <v>2018</v>
      </c>
      <c r="D54" s="38">
        <v>109</v>
      </c>
      <c r="E54" s="38">
        <v>0</v>
      </c>
      <c r="F54" s="38">
        <v>1</v>
      </c>
      <c r="G54" s="70">
        <f>22.1535</f>
        <v>22.153500000000001</v>
      </c>
      <c r="H54" s="32">
        <f>80.09196</f>
        <v>80.09196</v>
      </c>
      <c r="I54" s="34">
        <v>-212.87</v>
      </c>
      <c r="J54" s="68" t="s">
        <v>152</v>
      </c>
      <c r="K54" s="111" t="s">
        <v>273</v>
      </c>
      <c r="L54" s="115">
        <v>0</v>
      </c>
      <c r="M54" s="116">
        <v>1</v>
      </c>
      <c r="N54" s="137">
        <v>14.1</v>
      </c>
      <c r="O54" s="117">
        <v>83.5</v>
      </c>
      <c r="P54" s="163">
        <f t="shared" si="0"/>
        <v>97.6</v>
      </c>
      <c r="Q54" s="133">
        <v>1.33</v>
      </c>
      <c r="R54" s="67" t="s">
        <v>43</v>
      </c>
      <c r="S54" s="38" t="s">
        <v>133</v>
      </c>
      <c r="T54" s="34" t="s">
        <v>120</v>
      </c>
      <c r="U54" s="38" t="s">
        <v>133</v>
      </c>
      <c r="V54" s="22" t="s">
        <v>37</v>
      </c>
      <c r="W54" s="34">
        <v>1.0005302865932495</v>
      </c>
      <c r="X54" s="22" t="s">
        <v>37</v>
      </c>
      <c r="Y54" s="38" t="s">
        <v>133</v>
      </c>
      <c r="Z54" s="38" t="s">
        <v>43</v>
      </c>
      <c r="AA54" s="38" t="s">
        <v>43</v>
      </c>
      <c r="AB54" s="34">
        <v>0.15756795792160677</v>
      </c>
      <c r="AC54" s="34">
        <v>1.1387985908127369</v>
      </c>
      <c r="AD54" s="34"/>
      <c r="AE54" s="34">
        <v>0.81066009388518467</v>
      </c>
      <c r="AF54" s="34">
        <v>0.104870850010472</v>
      </c>
      <c r="AG54" s="34">
        <v>0.23195253226909401</v>
      </c>
      <c r="AH54" s="38" t="s">
        <v>43</v>
      </c>
      <c r="AI54" s="38" t="s">
        <v>43</v>
      </c>
      <c r="AJ54" s="38" t="s">
        <v>144</v>
      </c>
      <c r="AK54" s="38" t="s">
        <v>43</v>
      </c>
      <c r="AL54" s="38" t="s">
        <v>43</v>
      </c>
      <c r="AM54" s="36" t="s">
        <v>43</v>
      </c>
    </row>
    <row r="55" spans="1:39" x14ac:dyDescent="0.3">
      <c r="A55" s="64" t="s">
        <v>153</v>
      </c>
      <c r="B55" s="19" t="s">
        <v>38</v>
      </c>
      <c r="C55" s="38">
        <v>2018</v>
      </c>
      <c r="D55" s="38">
        <v>109</v>
      </c>
      <c r="E55" s="38">
        <v>0</v>
      </c>
      <c r="F55" s="38">
        <v>1</v>
      </c>
      <c r="G55" s="70">
        <f>22.13446</f>
        <v>22.134460000000001</v>
      </c>
      <c r="H55" s="71">
        <f>80.1715</f>
        <v>80.171499999999995</v>
      </c>
      <c r="I55" s="34">
        <v>-208</v>
      </c>
      <c r="J55" s="68" t="s">
        <v>154</v>
      </c>
      <c r="K55" s="111" t="s">
        <v>274</v>
      </c>
      <c r="L55" s="115">
        <v>0</v>
      </c>
      <c r="M55" s="116">
        <v>1</v>
      </c>
      <c r="N55" s="137">
        <v>15.4</v>
      </c>
      <c r="O55" s="117">
        <v>80.599999999999994</v>
      </c>
      <c r="P55" s="163">
        <f t="shared" si="0"/>
        <v>96</v>
      </c>
      <c r="Q55" s="133">
        <v>1.23</v>
      </c>
      <c r="R55" s="67" t="s">
        <v>43</v>
      </c>
      <c r="S55" s="38" t="s">
        <v>133</v>
      </c>
      <c r="T55" s="34" t="s">
        <v>120</v>
      </c>
      <c r="U55" s="38" t="s">
        <v>133</v>
      </c>
      <c r="V55" s="22" t="s">
        <v>37</v>
      </c>
      <c r="W55" s="34">
        <v>0.9680490553111204</v>
      </c>
      <c r="X55" s="22" t="s">
        <v>37</v>
      </c>
      <c r="Y55" s="38" t="s">
        <v>133</v>
      </c>
      <c r="Z55" s="38" t="s">
        <v>43</v>
      </c>
      <c r="AA55" s="38" t="s">
        <v>43</v>
      </c>
      <c r="AB55" s="34">
        <v>5.2420062720587496E-2</v>
      </c>
      <c r="AC55" s="34">
        <v>1.2217896437809643</v>
      </c>
      <c r="AD55" s="34"/>
      <c r="AE55" s="34">
        <v>0.868284649536466</v>
      </c>
      <c r="AF55" s="34">
        <v>0.16395256917532053</v>
      </c>
      <c r="AG55" s="34">
        <v>0.18578558405825857</v>
      </c>
      <c r="AH55" s="38" t="s">
        <v>43</v>
      </c>
      <c r="AI55" s="38" t="s">
        <v>43</v>
      </c>
      <c r="AJ55" s="38" t="s">
        <v>144</v>
      </c>
      <c r="AK55" s="38" t="s">
        <v>43</v>
      </c>
      <c r="AL55" s="38" t="s">
        <v>43</v>
      </c>
      <c r="AM55" s="36" t="s">
        <v>43</v>
      </c>
    </row>
    <row r="56" spans="1:39" x14ac:dyDescent="0.3">
      <c r="A56" s="64" t="s">
        <v>155</v>
      </c>
      <c r="B56" s="19" t="s">
        <v>38</v>
      </c>
      <c r="C56" s="38">
        <v>2019</v>
      </c>
      <c r="D56" s="38">
        <v>106</v>
      </c>
      <c r="E56" s="38">
        <v>0</v>
      </c>
      <c r="F56" s="75">
        <v>2</v>
      </c>
      <c r="G56" s="38">
        <v>18.567540000000001</v>
      </c>
      <c r="H56" s="71">
        <v>74.787700000000001</v>
      </c>
      <c r="I56" s="34">
        <v>-246</v>
      </c>
      <c r="J56" s="66" t="s">
        <v>156</v>
      </c>
      <c r="K56" s="111" t="s">
        <v>275</v>
      </c>
      <c r="L56" s="115">
        <v>0</v>
      </c>
      <c r="M56" s="116">
        <v>1</v>
      </c>
      <c r="N56" s="117">
        <v>6.36</v>
      </c>
      <c r="O56" s="117">
        <f>74.2-N56</f>
        <v>67.84</v>
      </c>
      <c r="P56" s="163">
        <f t="shared" si="0"/>
        <v>74.2</v>
      </c>
      <c r="Q56" s="157">
        <v>1.79</v>
      </c>
      <c r="R56" s="76" t="s">
        <v>133</v>
      </c>
      <c r="S56" s="76" t="s">
        <v>133</v>
      </c>
      <c r="T56" s="76" t="s">
        <v>133</v>
      </c>
      <c r="U56" s="76" t="s">
        <v>133</v>
      </c>
      <c r="V56" s="22" t="s">
        <v>37</v>
      </c>
      <c r="W56" s="77">
        <v>0.12287202911877397</v>
      </c>
      <c r="X56" s="77">
        <v>0.12287202911877397</v>
      </c>
      <c r="Y56" s="76" t="s">
        <v>43</v>
      </c>
      <c r="Z56" s="76" t="s">
        <v>43</v>
      </c>
      <c r="AA56" s="76" t="s">
        <v>133</v>
      </c>
      <c r="AB56" s="76" t="s">
        <v>133</v>
      </c>
      <c r="AC56" s="77">
        <v>0.10581364636015328</v>
      </c>
      <c r="AD56" s="77"/>
      <c r="AE56" s="77">
        <v>0.10556253333333335</v>
      </c>
      <c r="AF56" s="76" t="s">
        <v>133</v>
      </c>
      <c r="AG56" s="76" t="s">
        <v>133</v>
      </c>
      <c r="AH56" s="76" t="s">
        <v>133</v>
      </c>
      <c r="AI56" s="76" t="s">
        <v>133</v>
      </c>
      <c r="AJ56" s="76" t="s">
        <v>133</v>
      </c>
      <c r="AK56" s="76" t="s">
        <v>43</v>
      </c>
      <c r="AL56" s="76" t="s">
        <v>43</v>
      </c>
      <c r="AM56" s="76" t="s">
        <v>43</v>
      </c>
    </row>
    <row r="57" spans="1:39" x14ac:dyDescent="0.3">
      <c r="A57" s="64" t="s">
        <v>157</v>
      </c>
      <c r="B57" s="19" t="s">
        <v>38</v>
      </c>
      <c r="C57" s="38">
        <v>2019</v>
      </c>
      <c r="D57" s="38">
        <v>106</v>
      </c>
      <c r="E57" s="38">
        <v>0</v>
      </c>
      <c r="F57" s="36">
        <v>2</v>
      </c>
      <c r="G57" s="71">
        <v>17.6372</v>
      </c>
      <c r="H57" s="38">
        <v>74.807689999999994</v>
      </c>
      <c r="I57" s="34">
        <v>-301</v>
      </c>
      <c r="J57" s="68" t="s">
        <v>158</v>
      </c>
      <c r="K57" s="111" t="s">
        <v>276</v>
      </c>
      <c r="L57" s="115">
        <v>0</v>
      </c>
      <c r="M57" s="138">
        <v>1</v>
      </c>
      <c r="N57" s="117">
        <v>6.93</v>
      </c>
      <c r="O57" s="117">
        <f>82.4-N57</f>
        <v>75.47</v>
      </c>
      <c r="P57" s="163">
        <f t="shared" si="0"/>
        <v>82.4</v>
      </c>
      <c r="Q57" s="139">
        <v>1.82</v>
      </c>
      <c r="R57" s="76" t="s">
        <v>133</v>
      </c>
      <c r="S57" s="76" t="s">
        <v>133</v>
      </c>
      <c r="T57" s="76" t="s">
        <v>133</v>
      </c>
      <c r="U57" s="76" t="s">
        <v>133</v>
      </c>
      <c r="V57" s="22" t="s">
        <v>37</v>
      </c>
      <c r="W57" s="77">
        <v>0.17872791457489887</v>
      </c>
      <c r="X57" s="77">
        <v>0.19423694696356283</v>
      </c>
      <c r="Y57" s="76" t="s">
        <v>43</v>
      </c>
      <c r="Z57" s="77">
        <v>1.015271497975709E-2</v>
      </c>
      <c r="AA57" s="76" t="s">
        <v>133</v>
      </c>
      <c r="AB57" s="76" t="s">
        <v>133</v>
      </c>
      <c r="AC57" s="77">
        <v>0.29247097004048594</v>
      </c>
      <c r="AD57" s="77"/>
      <c r="AE57" s="77">
        <v>0.2667379303643726</v>
      </c>
      <c r="AF57" s="77">
        <v>6.722647165991906E-2</v>
      </c>
      <c r="AG57" s="77">
        <v>6.1208418623481815E-2</v>
      </c>
      <c r="AH57" s="76" t="s">
        <v>133</v>
      </c>
      <c r="AI57" s="76" t="s">
        <v>133</v>
      </c>
      <c r="AJ57" s="76" t="s">
        <v>133</v>
      </c>
      <c r="AK57" s="76" t="s">
        <v>43</v>
      </c>
      <c r="AL57" s="76" t="s">
        <v>43</v>
      </c>
      <c r="AM57" s="76" t="s">
        <v>43</v>
      </c>
    </row>
    <row r="58" spans="1:39" x14ac:dyDescent="0.3">
      <c r="A58" s="64" t="s">
        <v>159</v>
      </c>
      <c r="B58" s="19" t="s">
        <v>38</v>
      </c>
      <c r="C58" s="38">
        <v>2019</v>
      </c>
      <c r="D58" s="38">
        <v>106</v>
      </c>
      <c r="E58" s="38">
        <v>0</v>
      </c>
      <c r="F58" s="36">
        <v>2</v>
      </c>
      <c r="G58" s="38">
        <v>14.60852</v>
      </c>
      <c r="H58" s="38">
        <v>74.929820000000007</v>
      </c>
      <c r="I58" s="34">
        <v>-1483</v>
      </c>
      <c r="J58" s="68" t="s">
        <v>160</v>
      </c>
      <c r="K58" s="111" t="s">
        <v>277</v>
      </c>
      <c r="L58" s="115">
        <v>0</v>
      </c>
      <c r="M58" s="116">
        <v>1</v>
      </c>
      <c r="N58" s="117">
        <v>9.68</v>
      </c>
      <c r="O58" s="119">
        <f>91.1-N58</f>
        <v>81.419999999999987</v>
      </c>
      <c r="P58" s="163">
        <f t="shared" si="0"/>
        <v>91.1</v>
      </c>
      <c r="Q58" s="139">
        <v>1.01</v>
      </c>
      <c r="R58" s="76" t="s">
        <v>133</v>
      </c>
      <c r="S58" s="76" t="s">
        <v>133</v>
      </c>
      <c r="T58" s="76" t="s">
        <v>133</v>
      </c>
      <c r="U58" s="76" t="s">
        <v>133</v>
      </c>
      <c r="V58" s="22" t="s">
        <v>37</v>
      </c>
      <c r="W58" s="77">
        <v>5.4689257999999998E-2</v>
      </c>
      <c r="X58" s="77">
        <v>6.3245648799999998E-2</v>
      </c>
      <c r="Y58" s="76" t="s">
        <v>43</v>
      </c>
      <c r="Z58" s="77">
        <v>1.0056274799999999E-2</v>
      </c>
      <c r="AA58" s="76" t="s">
        <v>133</v>
      </c>
      <c r="AB58" s="76" t="s">
        <v>133</v>
      </c>
      <c r="AC58" s="77">
        <v>6.0952932800000005E-2</v>
      </c>
      <c r="AD58" s="77"/>
      <c r="AE58" s="76" t="s">
        <v>133</v>
      </c>
      <c r="AF58" s="76" t="s">
        <v>133</v>
      </c>
      <c r="AG58" s="77">
        <v>8.3598093200000001E-2</v>
      </c>
      <c r="AH58" s="76" t="s">
        <v>133</v>
      </c>
      <c r="AI58" s="76" t="s">
        <v>133</v>
      </c>
      <c r="AJ58" s="76" t="s">
        <v>133</v>
      </c>
      <c r="AK58" s="76" t="s">
        <v>43</v>
      </c>
      <c r="AL58" s="76" t="s">
        <v>43</v>
      </c>
      <c r="AM58" s="76" t="s">
        <v>43</v>
      </c>
    </row>
    <row r="59" spans="1:39" ht="15" thickBot="1" x14ac:dyDescent="0.35">
      <c r="A59" s="64" t="s">
        <v>161</v>
      </c>
      <c r="B59" s="19" t="s">
        <v>38</v>
      </c>
      <c r="C59" s="38">
        <v>2019</v>
      </c>
      <c r="D59" s="38">
        <v>115</v>
      </c>
      <c r="E59" s="38">
        <v>0</v>
      </c>
      <c r="F59" s="36">
        <v>2</v>
      </c>
      <c r="G59" s="78">
        <v>31.676839999999999</v>
      </c>
      <c r="H59" s="78">
        <v>79.821169999999995</v>
      </c>
      <c r="I59" s="34">
        <v>-207</v>
      </c>
      <c r="J59" s="68" t="s">
        <v>162</v>
      </c>
      <c r="K59" s="111" t="s">
        <v>278</v>
      </c>
      <c r="L59" s="115">
        <v>0</v>
      </c>
      <c r="M59" s="116">
        <v>1</v>
      </c>
      <c r="N59" s="117">
        <v>13.3</v>
      </c>
      <c r="O59" s="119">
        <f>95.3-N59</f>
        <v>82</v>
      </c>
      <c r="P59" s="163">
        <f t="shared" si="0"/>
        <v>95.3</v>
      </c>
      <c r="Q59" s="139">
        <v>2.09</v>
      </c>
      <c r="R59" s="76" t="s">
        <v>133</v>
      </c>
      <c r="S59" s="76" t="s">
        <v>133</v>
      </c>
      <c r="T59" s="76" t="s">
        <v>133</v>
      </c>
      <c r="U59" s="76" t="s">
        <v>133</v>
      </c>
      <c r="V59" s="22" t="s">
        <v>37</v>
      </c>
      <c r="W59" s="77">
        <v>0.16632206923076925</v>
      </c>
      <c r="X59" s="77">
        <v>0.16632206923076925</v>
      </c>
      <c r="Y59" s="76" t="s">
        <v>43</v>
      </c>
      <c r="Z59" s="76" t="s">
        <v>43</v>
      </c>
      <c r="AA59" s="76" t="s">
        <v>133</v>
      </c>
      <c r="AB59" s="76" t="s">
        <v>133</v>
      </c>
      <c r="AC59" s="77">
        <v>0.22275780500000003</v>
      </c>
      <c r="AD59" s="77"/>
      <c r="AE59" s="77">
        <v>0.22573873000000003</v>
      </c>
      <c r="AF59" s="76" t="s">
        <v>133</v>
      </c>
      <c r="AG59" s="77">
        <v>8.9367941153846164E-2</v>
      </c>
      <c r="AH59" s="76" t="s">
        <v>133</v>
      </c>
      <c r="AI59" s="76" t="s">
        <v>133</v>
      </c>
      <c r="AJ59" s="76" t="s">
        <v>133</v>
      </c>
      <c r="AK59" s="76" t="s">
        <v>43</v>
      </c>
      <c r="AL59" s="76" t="s">
        <v>43</v>
      </c>
      <c r="AM59" s="76" t="s">
        <v>43</v>
      </c>
    </row>
    <row r="60" spans="1:39" ht="15" thickBot="1" x14ac:dyDescent="0.35">
      <c r="A60" s="64" t="s">
        <v>163</v>
      </c>
      <c r="B60" s="19" t="s">
        <v>38</v>
      </c>
      <c r="C60" s="38">
        <v>2019</v>
      </c>
      <c r="D60" s="38">
        <v>115</v>
      </c>
      <c r="E60" s="38">
        <v>0</v>
      </c>
      <c r="F60" s="36">
        <v>2</v>
      </c>
      <c r="G60" s="79">
        <v>10.73554</v>
      </c>
      <c r="H60" s="79">
        <v>79.039460000000005</v>
      </c>
      <c r="I60" s="80">
        <v>-321</v>
      </c>
      <c r="J60" s="68" t="s">
        <v>164</v>
      </c>
      <c r="K60" s="111" t="s">
        <v>279</v>
      </c>
      <c r="L60" s="115">
        <v>0</v>
      </c>
      <c r="M60" s="138">
        <v>1</v>
      </c>
      <c r="N60" s="117">
        <v>10.1</v>
      </c>
      <c r="O60" s="119">
        <f>96.3-N60</f>
        <v>86.2</v>
      </c>
      <c r="P60" s="163">
        <f t="shared" si="0"/>
        <v>96.3</v>
      </c>
      <c r="Q60" s="139">
        <v>2.15</v>
      </c>
      <c r="R60" s="76" t="s">
        <v>133</v>
      </c>
      <c r="S60" s="76" t="s">
        <v>133</v>
      </c>
      <c r="T60" s="76" t="s">
        <v>133</v>
      </c>
      <c r="U60" s="76" t="s">
        <v>133</v>
      </c>
      <c r="V60" s="22" t="s">
        <v>37</v>
      </c>
      <c r="W60" s="77">
        <v>0.11577932693877555</v>
      </c>
      <c r="X60" s="77">
        <v>0.11577932693877555</v>
      </c>
      <c r="Y60" s="76" t="s">
        <v>43</v>
      </c>
      <c r="Z60" s="76" t="s">
        <v>43</v>
      </c>
      <c r="AA60" s="76" t="s">
        <v>133</v>
      </c>
      <c r="AB60" s="76" t="s">
        <v>133</v>
      </c>
      <c r="AC60" s="77">
        <v>7.9235368571428599E-2</v>
      </c>
      <c r="AD60" s="77"/>
      <c r="AE60" s="77">
        <v>9.9262913469387787E-2</v>
      </c>
      <c r="AF60" s="76" t="s">
        <v>133</v>
      </c>
      <c r="AG60" s="77">
        <v>6.8450946122449008E-2</v>
      </c>
      <c r="AH60" s="76" t="s">
        <v>133</v>
      </c>
      <c r="AI60" s="76" t="s">
        <v>133</v>
      </c>
      <c r="AJ60" s="76" t="s">
        <v>133</v>
      </c>
      <c r="AK60" s="76" t="s">
        <v>43</v>
      </c>
      <c r="AL60" s="76" t="s">
        <v>43</v>
      </c>
      <c r="AM60" s="76" t="s">
        <v>43</v>
      </c>
    </row>
    <row r="61" spans="1:39" ht="15" thickBot="1" x14ac:dyDescent="0.35">
      <c r="A61" s="64" t="s">
        <v>165</v>
      </c>
      <c r="B61" s="19" t="s">
        <v>38</v>
      </c>
      <c r="C61" s="38">
        <v>2019</v>
      </c>
      <c r="D61" s="38">
        <v>115</v>
      </c>
      <c r="E61" s="38">
        <v>0</v>
      </c>
      <c r="F61" s="36">
        <v>2</v>
      </c>
      <c r="G61" s="81">
        <v>12.261200000000001</v>
      </c>
      <c r="H61" s="81">
        <v>78.911299999999997</v>
      </c>
      <c r="I61" s="80">
        <v>-82</v>
      </c>
      <c r="J61" s="68" t="s">
        <v>166</v>
      </c>
      <c r="K61" s="111" t="s">
        <v>280</v>
      </c>
      <c r="L61" s="115">
        <v>0</v>
      </c>
      <c r="M61" s="138">
        <v>1</v>
      </c>
      <c r="N61" s="117">
        <v>9.5399999999999991</v>
      </c>
      <c r="O61" s="119">
        <f>96.4-N61</f>
        <v>86.860000000000014</v>
      </c>
      <c r="P61" s="163">
        <f t="shared" si="0"/>
        <v>96.4</v>
      </c>
      <c r="Q61" s="140">
        <v>0.34599999999999997</v>
      </c>
      <c r="R61" s="76" t="s">
        <v>133</v>
      </c>
      <c r="S61" s="76" t="s">
        <v>133</v>
      </c>
      <c r="T61" s="76" t="s">
        <v>133</v>
      </c>
      <c r="U61" s="76" t="s">
        <v>133</v>
      </c>
      <c r="V61" s="22" t="s">
        <v>37</v>
      </c>
      <c r="W61" s="76" t="s">
        <v>133</v>
      </c>
      <c r="X61" s="76">
        <v>2.5000000000000001E-2</v>
      </c>
      <c r="Y61" s="76" t="s">
        <v>43</v>
      </c>
      <c r="Z61" s="76" t="s">
        <v>43</v>
      </c>
      <c r="AA61" s="76" t="s">
        <v>133</v>
      </c>
      <c r="AB61" s="76" t="s">
        <v>133</v>
      </c>
      <c r="AC61" s="77">
        <v>9.84731906614786E-3</v>
      </c>
      <c r="AD61" s="77"/>
      <c r="AE61" s="76" t="s">
        <v>133</v>
      </c>
      <c r="AF61" s="76" t="s">
        <v>133</v>
      </c>
      <c r="AG61" s="76" t="s">
        <v>133</v>
      </c>
      <c r="AH61" s="76" t="s">
        <v>133</v>
      </c>
      <c r="AI61" s="76" t="s">
        <v>133</v>
      </c>
      <c r="AJ61" s="76" t="s">
        <v>133</v>
      </c>
      <c r="AK61" s="76" t="s">
        <v>43</v>
      </c>
      <c r="AL61" s="76" t="s">
        <v>43</v>
      </c>
      <c r="AM61" s="76" t="s">
        <v>43</v>
      </c>
    </row>
    <row r="62" spans="1:39" x14ac:dyDescent="0.3">
      <c r="A62" s="64" t="s">
        <v>167</v>
      </c>
      <c r="B62" s="19" t="s">
        <v>38</v>
      </c>
      <c r="C62" s="38">
        <v>2019</v>
      </c>
      <c r="D62" s="38">
        <v>115</v>
      </c>
      <c r="E62" s="38">
        <v>0</v>
      </c>
      <c r="F62" s="36">
        <v>2</v>
      </c>
      <c r="G62" s="79">
        <v>6.1577200000000003</v>
      </c>
      <c r="H62" s="81">
        <v>79.104799999999997</v>
      </c>
      <c r="I62" s="82">
        <v>-1221</v>
      </c>
      <c r="J62" s="68" t="s">
        <v>168</v>
      </c>
      <c r="K62" s="111" t="s">
        <v>281</v>
      </c>
      <c r="L62" s="115">
        <v>0</v>
      </c>
      <c r="M62" s="138">
        <v>1</v>
      </c>
      <c r="N62" s="117">
        <v>12.9</v>
      </c>
      <c r="O62" s="119">
        <f>95.2-N62</f>
        <v>82.3</v>
      </c>
      <c r="P62" s="163">
        <f t="shared" si="0"/>
        <v>95.2</v>
      </c>
      <c r="Q62" s="139">
        <v>1.52</v>
      </c>
      <c r="R62" s="76" t="s">
        <v>133</v>
      </c>
      <c r="S62" s="76" t="s">
        <v>133</v>
      </c>
      <c r="T62" s="76" t="s">
        <v>133</v>
      </c>
      <c r="U62" s="76" t="s">
        <v>133</v>
      </c>
      <c r="V62" s="22" t="s">
        <v>37</v>
      </c>
      <c r="W62" s="77">
        <v>5.9923807984790897E-2</v>
      </c>
      <c r="X62" s="77">
        <v>7.0656443346007639E-2</v>
      </c>
      <c r="Y62" s="76" t="s">
        <v>43</v>
      </c>
      <c r="Z62" s="77">
        <v>1.923956920152092E-2</v>
      </c>
      <c r="AA62" s="76" t="s">
        <v>133</v>
      </c>
      <c r="AB62" s="76" t="s">
        <v>133</v>
      </c>
      <c r="AC62" s="77">
        <v>8.2139910266159716E-2</v>
      </c>
      <c r="AD62" s="77"/>
      <c r="AE62" s="76" t="s">
        <v>133</v>
      </c>
      <c r="AF62" s="76" t="s">
        <v>133</v>
      </c>
      <c r="AG62" s="77">
        <v>8.1082207984790905E-2</v>
      </c>
      <c r="AH62" s="76" t="s">
        <v>133</v>
      </c>
      <c r="AI62" s="76" t="s">
        <v>133</v>
      </c>
      <c r="AJ62" s="76" t="s">
        <v>133</v>
      </c>
      <c r="AK62" s="76" t="s">
        <v>43</v>
      </c>
      <c r="AL62" s="76" t="s">
        <v>43</v>
      </c>
      <c r="AM62" s="76" t="s">
        <v>43</v>
      </c>
    </row>
    <row r="63" spans="1:39" x14ac:dyDescent="0.3">
      <c r="A63" s="64" t="s">
        <v>169</v>
      </c>
      <c r="B63" s="19" t="s">
        <v>38</v>
      </c>
      <c r="C63" s="38">
        <v>2020</v>
      </c>
      <c r="D63" s="38">
        <v>104</v>
      </c>
      <c r="E63" s="38">
        <v>0</v>
      </c>
      <c r="F63" s="36">
        <v>2</v>
      </c>
      <c r="G63" s="37">
        <f>7.57117</f>
        <v>7.5711700000000004</v>
      </c>
      <c r="H63" s="37">
        <f>63.88483</f>
        <v>63.884830000000001</v>
      </c>
      <c r="I63" s="37">
        <v>-236</v>
      </c>
      <c r="J63" s="83" t="s">
        <v>170</v>
      </c>
      <c r="K63" s="111" t="s">
        <v>282</v>
      </c>
      <c r="L63" s="115">
        <v>0</v>
      </c>
      <c r="M63" s="116">
        <v>1</v>
      </c>
      <c r="N63" s="141">
        <v>2.81</v>
      </c>
      <c r="O63" s="141">
        <v>33.5</v>
      </c>
      <c r="P63" s="163">
        <f t="shared" si="0"/>
        <v>36.31</v>
      </c>
      <c r="Q63" s="158">
        <v>0.317</v>
      </c>
      <c r="R63" s="38" t="s">
        <v>43</v>
      </c>
      <c r="S63" s="38" t="s">
        <v>133</v>
      </c>
      <c r="T63" s="38" t="s">
        <v>133</v>
      </c>
      <c r="U63" s="38" t="s">
        <v>133</v>
      </c>
      <c r="V63" s="23" t="s">
        <v>37</v>
      </c>
      <c r="W63" s="34">
        <v>0.16594473968925239</v>
      </c>
      <c r="X63" s="34">
        <v>0.18027002805919179</v>
      </c>
      <c r="Y63" s="34" t="s">
        <v>43</v>
      </c>
      <c r="Z63" s="34" t="s">
        <v>43</v>
      </c>
      <c r="AA63" s="34" t="s">
        <v>133</v>
      </c>
      <c r="AB63" s="34">
        <v>6.8465933153620637E-2</v>
      </c>
      <c r="AC63" s="34">
        <v>0.34663321723259949</v>
      </c>
      <c r="AD63" s="34"/>
      <c r="AE63" s="34">
        <v>0.22080703110421793</v>
      </c>
      <c r="AF63" s="34">
        <v>5.639477781989316E-2</v>
      </c>
      <c r="AG63" s="34">
        <v>0.1069534399121143</v>
      </c>
      <c r="AH63" s="38" t="s">
        <v>133</v>
      </c>
      <c r="AI63" s="38" t="s">
        <v>43</v>
      </c>
      <c r="AJ63" s="38" t="s">
        <v>43</v>
      </c>
      <c r="AK63" s="38" t="s">
        <v>43</v>
      </c>
      <c r="AL63" s="38" t="s">
        <v>43</v>
      </c>
      <c r="AM63" s="38" t="s">
        <v>43</v>
      </c>
    </row>
    <row r="64" spans="1:39" x14ac:dyDescent="0.3">
      <c r="A64" s="64" t="s">
        <v>171</v>
      </c>
      <c r="B64" s="19" t="s">
        <v>38</v>
      </c>
      <c r="C64" s="38">
        <v>2020</v>
      </c>
      <c r="D64" s="38">
        <v>104</v>
      </c>
      <c r="E64" s="38">
        <v>0</v>
      </c>
      <c r="F64" s="36">
        <v>2</v>
      </c>
      <c r="G64" s="84">
        <f>8.40517</f>
        <v>8.40517</v>
      </c>
      <c r="H64" s="84">
        <f>64.28017</f>
        <v>64.280169999999998</v>
      </c>
      <c r="I64" s="37">
        <v>-357</v>
      </c>
      <c r="J64" s="83" t="s">
        <v>172</v>
      </c>
      <c r="K64" s="111" t="s">
        <v>283</v>
      </c>
      <c r="L64" s="115">
        <v>0</v>
      </c>
      <c r="M64" s="116">
        <v>1</v>
      </c>
      <c r="N64" s="141">
        <v>8.24</v>
      </c>
      <c r="O64" s="141">
        <v>79.7</v>
      </c>
      <c r="P64" s="163">
        <f t="shared" si="0"/>
        <v>87.94</v>
      </c>
      <c r="Q64" s="159">
        <v>0.89700000000000002</v>
      </c>
      <c r="R64" s="38" t="s">
        <v>43</v>
      </c>
      <c r="S64" s="38" t="s">
        <v>133</v>
      </c>
      <c r="T64" s="38" t="s">
        <v>133</v>
      </c>
      <c r="U64" s="38" t="s">
        <v>133</v>
      </c>
      <c r="V64" s="23" t="s">
        <v>37</v>
      </c>
      <c r="W64" s="34">
        <v>0.45405352396089388</v>
      </c>
      <c r="X64" s="34">
        <v>0.48422628070911466</v>
      </c>
      <c r="Y64" s="34" t="s">
        <v>43</v>
      </c>
      <c r="Z64" s="34" t="s">
        <v>43</v>
      </c>
      <c r="AA64" s="34" t="s">
        <v>133</v>
      </c>
      <c r="AB64" s="34">
        <v>0.10799453414882072</v>
      </c>
      <c r="AC64" s="34">
        <v>0.47212360740792686</v>
      </c>
      <c r="AD64" s="34"/>
      <c r="AE64" s="34">
        <v>0.35610119259579209</v>
      </c>
      <c r="AF64" s="34">
        <v>0.1073366655812751</v>
      </c>
      <c r="AG64" s="34">
        <v>0.17275357831125773</v>
      </c>
      <c r="AH64" s="38" t="s">
        <v>133</v>
      </c>
      <c r="AI64" s="38" t="s">
        <v>43</v>
      </c>
      <c r="AJ64" s="38" t="s">
        <v>43</v>
      </c>
      <c r="AK64" s="38" t="s">
        <v>43</v>
      </c>
      <c r="AL64" s="38" t="s">
        <v>43</v>
      </c>
      <c r="AM64" s="38" t="s">
        <v>43</v>
      </c>
    </row>
    <row r="65" spans="1:39" x14ac:dyDescent="0.3">
      <c r="A65" s="64" t="s">
        <v>173</v>
      </c>
      <c r="B65" s="19" t="s">
        <v>38</v>
      </c>
      <c r="C65" s="38">
        <v>2020</v>
      </c>
      <c r="D65" s="38">
        <v>104</v>
      </c>
      <c r="E65" s="38">
        <v>0</v>
      </c>
      <c r="F65" s="36">
        <v>2</v>
      </c>
      <c r="G65" s="84">
        <f>8.22</f>
        <v>8.2200000000000006</v>
      </c>
      <c r="H65" s="84">
        <f>64.7135</f>
        <v>64.713499999999996</v>
      </c>
      <c r="I65" s="37">
        <v>-238</v>
      </c>
      <c r="J65" s="83" t="s">
        <v>174</v>
      </c>
      <c r="K65" s="111" t="s">
        <v>284</v>
      </c>
      <c r="L65" s="115">
        <v>0</v>
      </c>
      <c r="M65" s="116">
        <v>1</v>
      </c>
      <c r="N65" s="141">
        <v>6.05</v>
      </c>
      <c r="O65" s="141">
        <v>75.599999999999994</v>
      </c>
      <c r="P65" s="163">
        <f t="shared" si="0"/>
        <v>81.649999999999991</v>
      </c>
      <c r="Q65" s="159">
        <v>0.629</v>
      </c>
      <c r="R65" s="38" t="s">
        <v>43</v>
      </c>
      <c r="S65" s="38" t="s">
        <v>133</v>
      </c>
      <c r="T65" s="38" t="s">
        <v>133</v>
      </c>
      <c r="U65" s="38" t="s">
        <v>133</v>
      </c>
      <c r="V65" s="23" t="s">
        <v>37</v>
      </c>
      <c r="W65" s="34">
        <v>0.36079159928761834</v>
      </c>
      <c r="X65" s="34">
        <v>0.36079159928761834</v>
      </c>
      <c r="Y65" s="34" t="s">
        <v>43</v>
      </c>
      <c r="Z65" s="34" t="s">
        <v>43</v>
      </c>
      <c r="AA65" s="34" t="s">
        <v>133</v>
      </c>
      <c r="AB65" s="34">
        <v>5.8094697954994903E-2</v>
      </c>
      <c r="AC65" s="34">
        <v>0.37668283977339023</v>
      </c>
      <c r="AD65" s="34"/>
      <c r="AE65" s="34">
        <v>0.207825910545023</v>
      </c>
      <c r="AF65" s="34">
        <v>6.1287985113705604E-2</v>
      </c>
      <c r="AG65" s="34" t="s">
        <v>133</v>
      </c>
      <c r="AH65" s="38" t="s">
        <v>133</v>
      </c>
      <c r="AI65" s="38" t="s">
        <v>43</v>
      </c>
      <c r="AJ65" s="38" t="s">
        <v>43</v>
      </c>
      <c r="AK65" s="38" t="s">
        <v>43</v>
      </c>
      <c r="AL65" s="38" t="s">
        <v>43</v>
      </c>
      <c r="AM65" s="38" t="s">
        <v>43</v>
      </c>
    </row>
    <row r="66" spans="1:39" x14ac:dyDescent="0.3">
      <c r="A66" s="64" t="s">
        <v>175</v>
      </c>
      <c r="B66" s="19" t="s">
        <v>38</v>
      </c>
      <c r="C66" s="38">
        <v>2020</v>
      </c>
      <c r="D66" s="38">
        <v>110</v>
      </c>
      <c r="E66" s="38">
        <v>0</v>
      </c>
      <c r="F66" s="36">
        <v>2</v>
      </c>
      <c r="G66" s="84">
        <f>10.43067</f>
        <v>10.430669999999999</v>
      </c>
      <c r="H66" s="84">
        <f>66.83017</f>
        <v>66.830169999999995</v>
      </c>
      <c r="I66" s="37">
        <v>-400</v>
      </c>
      <c r="J66" s="83" t="s">
        <v>176</v>
      </c>
      <c r="K66" s="111" t="s">
        <v>285</v>
      </c>
      <c r="L66" s="115">
        <v>0</v>
      </c>
      <c r="M66" s="116">
        <v>1</v>
      </c>
      <c r="N66" s="141">
        <v>8.74</v>
      </c>
      <c r="O66" s="141">
        <v>79.3</v>
      </c>
      <c r="P66" s="163">
        <f t="shared" si="0"/>
        <v>88.039999999999992</v>
      </c>
      <c r="Q66" s="159">
        <v>0.74199999999999999</v>
      </c>
      <c r="R66" s="38" t="s">
        <v>43</v>
      </c>
      <c r="S66" s="38" t="s">
        <v>133</v>
      </c>
      <c r="T66" s="38" t="s">
        <v>133</v>
      </c>
      <c r="U66" s="38" t="s">
        <v>133</v>
      </c>
      <c r="V66" s="23" t="s">
        <v>37</v>
      </c>
      <c r="W66" s="34">
        <v>0.43160881782904081</v>
      </c>
      <c r="X66" s="34">
        <v>0.45979342113632538</v>
      </c>
      <c r="Y66" s="34" t="s">
        <v>43</v>
      </c>
      <c r="Z66" s="34" t="s">
        <v>43</v>
      </c>
      <c r="AA66" s="34" t="s">
        <v>133</v>
      </c>
      <c r="AB66" s="34">
        <v>0.10659808980942601</v>
      </c>
      <c r="AC66" s="34">
        <v>0.45783502725359165</v>
      </c>
      <c r="AD66" s="34"/>
      <c r="AE66" s="34">
        <v>0.34436853308665177</v>
      </c>
      <c r="AF66" s="34">
        <v>8.4918073859067619E-2</v>
      </c>
      <c r="AG66" s="38" t="s">
        <v>133</v>
      </c>
      <c r="AH66" s="38" t="s">
        <v>133</v>
      </c>
      <c r="AI66" s="38" t="s">
        <v>43</v>
      </c>
      <c r="AJ66" s="38" t="s">
        <v>43</v>
      </c>
      <c r="AK66" s="38" t="s">
        <v>43</v>
      </c>
      <c r="AL66" s="38" t="s">
        <v>43</v>
      </c>
      <c r="AM66" s="38" t="s">
        <v>43</v>
      </c>
    </row>
    <row r="67" spans="1:39" x14ac:dyDescent="0.3">
      <c r="A67" s="64" t="s">
        <v>177</v>
      </c>
      <c r="B67" s="19" t="s">
        <v>38</v>
      </c>
      <c r="C67" s="38">
        <v>2020</v>
      </c>
      <c r="D67" s="38">
        <v>110</v>
      </c>
      <c r="E67" s="38">
        <v>0</v>
      </c>
      <c r="F67" s="36">
        <v>2</v>
      </c>
      <c r="G67" s="84">
        <f>10.47967</f>
        <v>10.47967</v>
      </c>
      <c r="H67" s="84">
        <f>66.23167</f>
        <v>66.231669999999994</v>
      </c>
      <c r="I67" s="37">
        <v>-294</v>
      </c>
      <c r="J67" s="83" t="s">
        <v>178</v>
      </c>
      <c r="K67" s="111" t="s">
        <v>286</v>
      </c>
      <c r="L67" s="115">
        <v>0</v>
      </c>
      <c r="M67" s="116">
        <v>1</v>
      </c>
      <c r="N67" s="141">
        <v>6.18</v>
      </c>
      <c r="O67" s="141">
        <v>66.5</v>
      </c>
      <c r="P67" s="163">
        <f t="shared" si="0"/>
        <v>72.680000000000007</v>
      </c>
      <c r="Q67" s="159">
        <v>0.57699999999999996</v>
      </c>
      <c r="R67" s="38" t="s">
        <v>43</v>
      </c>
      <c r="S67" s="38" t="s">
        <v>133</v>
      </c>
      <c r="T67" s="38" t="s">
        <v>133</v>
      </c>
      <c r="U67" s="38" t="s">
        <v>133</v>
      </c>
      <c r="V67" s="23" t="s">
        <v>37</v>
      </c>
      <c r="W67" s="34">
        <v>0.25451546219298782</v>
      </c>
      <c r="X67" s="34">
        <v>0.2710929722976298</v>
      </c>
      <c r="Y67" s="34" t="s">
        <v>43</v>
      </c>
      <c r="Z67" s="34" t="s">
        <v>43</v>
      </c>
      <c r="AA67" s="34" t="s">
        <v>133</v>
      </c>
      <c r="AB67" s="34">
        <v>6.9935904180268377E-2</v>
      </c>
      <c r="AC67" s="34">
        <v>0.41382578356720823</v>
      </c>
      <c r="AD67" s="34"/>
      <c r="AE67" s="34">
        <v>0.19256083849608008</v>
      </c>
      <c r="AF67" s="34">
        <v>5.5205503177001417E-2</v>
      </c>
      <c r="AG67" s="38" t="s">
        <v>133</v>
      </c>
      <c r="AH67" s="38" t="s">
        <v>133</v>
      </c>
      <c r="AI67" s="38" t="s">
        <v>43</v>
      </c>
      <c r="AJ67" s="38" t="s">
        <v>43</v>
      </c>
      <c r="AK67" s="38" t="s">
        <v>43</v>
      </c>
      <c r="AL67" s="38" t="s">
        <v>43</v>
      </c>
      <c r="AM67" s="38" t="s">
        <v>43</v>
      </c>
    </row>
    <row r="68" spans="1:39" x14ac:dyDescent="0.3">
      <c r="A68" s="64" t="s">
        <v>179</v>
      </c>
      <c r="B68" s="19" t="s">
        <v>38</v>
      </c>
      <c r="C68" s="38">
        <v>2020</v>
      </c>
      <c r="D68" s="38">
        <v>110</v>
      </c>
      <c r="E68" s="38">
        <v>0</v>
      </c>
      <c r="F68" s="36">
        <v>2</v>
      </c>
      <c r="G68" s="84">
        <f>10.177</f>
        <v>10.177</v>
      </c>
      <c r="H68" s="84">
        <f>65.67917</f>
        <v>65.679169999999999</v>
      </c>
      <c r="I68" s="85">
        <v>-396</v>
      </c>
      <c r="J68" s="83" t="s">
        <v>180</v>
      </c>
      <c r="K68" s="111" t="s">
        <v>287</v>
      </c>
      <c r="L68" s="115">
        <v>0</v>
      </c>
      <c r="M68" s="116">
        <v>1</v>
      </c>
      <c r="N68" s="141">
        <v>9.06</v>
      </c>
      <c r="O68" s="141">
        <v>80.900000000000006</v>
      </c>
      <c r="P68" s="163">
        <f t="shared" ref="P68:P90" si="1">N68+O68</f>
        <v>89.960000000000008</v>
      </c>
      <c r="Q68" s="159">
        <v>0.71099999999999997</v>
      </c>
      <c r="R68" s="38" t="s">
        <v>43</v>
      </c>
      <c r="S68" s="38" t="s">
        <v>133</v>
      </c>
      <c r="T68" s="38" t="s">
        <v>133</v>
      </c>
      <c r="U68" s="38" t="s">
        <v>133</v>
      </c>
      <c r="V68" s="23" t="s">
        <v>37</v>
      </c>
      <c r="W68" s="34">
        <v>0.32407330158496589</v>
      </c>
      <c r="X68" s="34">
        <v>0.35364031638200916</v>
      </c>
      <c r="Y68" s="34" t="s">
        <v>43</v>
      </c>
      <c r="Z68" s="34" t="s">
        <v>43</v>
      </c>
      <c r="AA68" s="34" t="s">
        <v>133</v>
      </c>
      <c r="AB68" s="34">
        <v>7.083669789292954E-2</v>
      </c>
      <c r="AC68" s="34">
        <v>0.56089454177272535</v>
      </c>
      <c r="AD68" s="34"/>
      <c r="AE68" s="34">
        <v>0.24429773034440966</v>
      </c>
      <c r="AF68" s="34" t="s">
        <v>133</v>
      </c>
      <c r="AG68" s="38">
        <v>5.6099510989869282E-2</v>
      </c>
      <c r="AH68" s="38" t="s">
        <v>133</v>
      </c>
      <c r="AI68" s="38" t="s">
        <v>43</v>
      </c>
      <c r="AJ68" s="38" t="s">
        <v>43</v>
      </c>
      <c r="AK68" s="38" t="s">
        <v>43</v>
      </c>
      <c r="AL68" s="38" t="s">
        <v>43</v>
      </c>
      <c r="AM68" s="38" t="s">
        <v>43</v>
      </c>
    </row>
    <row r="69" spans="1:39" x14ac:dyDescent="0.3">
      <c r="A69" s="64" t="s">
        <v>181</v>
      </c>
      <c r="B69" s="19" t="s">
        <v>38</v>
      </c>
      <c r="C69" s="38">
        <v>2020</v>
      </c>
      <c r="D69" s="38">
        <v>110</v>
      </c>
      <c r="E69" s="38">
        <v>0</v>
      </c>
      <c r="F69" s="36">
        <v>2</v>
      </c>
      <c r="G69" s="84">
        <f>9.07683</f>
        <v>9.0768299999999993</v>
      </c>
      <c r="H69" s="84">
        <f>65.717</f>
        <v>65.716999999999999</v>
      </c>
      <c r="I69" s="85">
        <v>-449</v>
      </c>
      <c r="J69" s="83" t="s">
        <v>182</v>
      </c>
      <c r="K69" s="111" t="s">
        <v>288</v>
      </c>
      <c r="L69" s="115">
        <v>0</v>
      </c>
      <c r="M69" s="116">
        <v>1</v>
      </c>
      <c r="N69" s="141">
        <v>9.74</v>
      </c>
      <c r="O69" s="141">
        <v>83.6</v>
      </c>
      <c r="P69" s="163">
        <f t="shared" si="1"/>
        <v>93.339999999999989</v>
      </c>
      <c r="Q69" s="159">
        <v>0.75</v>
      </c>
      <c r="R69" s="38" t="s">
        <v>43</v>
      </c>
      <c r="S69" s="38" t="s">
        <v>133</v>
      </c>
      <c r="T69" s="38" t="s">
        <v>133</v>
      </c>
      <c r="U69" s="38" t="s">
        <v>133</v>
      </c>
      <c r="V69" s="23" t="s">
        <v>37</v>
      </c>
      <c r="W69" s="34">
        <v>0.28208678139674753</v>
      </c>
      <c r="X69" s="34">
        <v>0.31875832438859858</v>
      </c>
      <c r="Y69" s="34" t="s">
        <v>43</v>
      </c>
      <c r="Z69" s="34" t="s">
        <v>43</v>
      </c>
      <c r="AA69" s="34" t="s">
        <v>133</v>
      </c>
      <c r="AB69" s="34">
        <v>0.11214393357478689</v>
      </c>
      <c r="AC69" s="34">
        <v>0.45544445070836626</v>
      </c>
      <c r="AD69" s="34"/>
      <c r="AE69" s="34">
        <v>0.3676796836566863</v>
      </c>
      <c r="AF69" s="34">
        <v>0.10161090838851841</v>
      </c>
      <c r="AG69" s="38" t="s">
        <v>133</v>
      </c>
      <c r="AH69" s="38" t="s">
        <v>133</v>
      </c>
      <c r="AI69" s="38" t="s">
        <v>43</v>
      </c>
      <c r="AJ69" s="38" t="s">
        <v>43</v>
      </c>
      <c r="AK69" s="38" t="s">
        <v>43</v>
      </c>
      <c r="AL69" s="38" t="s">
        <v>43</v>
      </c>
      <c r="AM69" s="38" t="s">
        <v>43</v>
      </c>
    </row>
    <row r="70" spans="1:39" x14ac:dyDescent="0.3">
      <c r="A70" s="86" t="s">
        <v>184</v>
      </c>
      <c r="B70" s="38" t="s">
        <v>183</v>
      </c>
      <c r="C70" s="87">
        <v>2020</v>
      </c>
      <c r="D70" s="87">
        <v>2002</v>
      </c>
      <c r="E70" s="88">
        <v>0</v>
      </c>
      <c r="F70" s="89">
        <v>2</v>
      </c>
      <c r="G70" s="84">
        <v>6.0426222999999997</v>
      </c>
      <c r="H70" s="84">
        <v>59.234572999999997</v>
      </c>
      <c r="I70" s="41">
        <v>-348</v>
      </c>
      <c r="J70" s="90" t="s">
        <v>185</v>
      </c>
      <c r="K70" s="120" t="s">
        <v>184</v>
      </c>
      <c r="L70" s="115">
        <v>0</v>
      </c>
      <c r="M70" s="138">
        <v>2</v>
      </c>
      <c r="N70" s="132">
        <v>20.9</v>
      </c>
      <c r="O70" s="132">
        <v>76</v>
      </c>
      <c r="P70" s="163">
        <f t="shared" si="1"/>
        <v>96.9</v>
      </c>
      <c r="Q70" s="132">
        <v>2.33</v>
      </c>
      <c r="R70" s="38" t="s">
        <v>43</v>
      </c>
      <c r="S70" s="38" t="s">
        <v>133</v>
      </c>
      <c r="T70" s="38" t="s">
        <v>133</v>
      </c>
      <c r="U70" s="38" t="s">
        <v>133</v>
      </c>
      <c r="V70" s="23" t="s">
        <v>37</v>
      </c>
      <c r="W70" s="40">
        <v>1.1754747618922841</v>
      </c>
      <c r="X70" s="40">
        <v>1.2353740179945203</v>
      </c>
      <c r="Y70" s="38" t="s">
        <v>43</v>
      </c>
      <c r="Z70" s="38" t="s">
        <v>43</v>
      </c>
      <c r="AA70" s="34">
        <v>6.39429041959408E-2</v>
      </c>
      <c r="AB70" s="34">
        <v>6.14325405267412E-2</v>
      </c>
      <c r="AC70" s="34">
        <v>0.53264612579765602</v>
      </c>
      <c r="AD70" s="34"/>
      <c r="AE70" s="34">
        <v>0.49690977024362404</v>
      </c>
      <c r="AF70" s="34">
        <v>0.2538549204435292</v>
      </c>
      <c r="AG70" s="34">
        <v>0.35396640379024641</v>
      </c>
      <c r="AH70" s="35" t="s">
        <v>133</v>
      </c>
      <c r="AI70" s="35" t="s">
        <v>43</v>
      </c>
      <c r="AJ70" s="35" t="s">
        <v>133</v>
      </c>
      <c r="AK70" s="38" t="s">
        <v>133</v>
      </c>
      <c r="AL70" s="38" t="s">
        <v>133</v>
      </c>
      <c r="AM70" s="38" t="s">
        <v>43</v>
      </c>
    </row>
    <row r="71" spans="1:39" x14ac:dyDescent="0.3">
      <c r="A71" s="86" t="s">
        <v>186</v>
      </c>
      <c r="B71" s="38" t="s">
        <v>183</v>
      </c>
      <c r="C71" s="87">
        <v>2020</v>
      </c>
      <c r="D71" s="87">
        <v>2002</v>
      </c>
      <c r="E71" s="88">
        <v>0</v>
      </c>
      <c r="F71" s="89">
        <v>2</v>
      </c>
      <c r="G71" s="84">
        <v>5.8154466999999999</v>
      </c>
      <c r="H71" s="84">
        <v>59.304736499999997</v>
      </c>
      <c r="I71" s="41">
        <v>-702</v>
      </c>
      <c r="J71" s="90" t="s">
        <v>187</v>
      </c>
      <c r="K71" s="120" t="s">
        <v>186</v>
      </c>
      <c r="L71" s="115">
        <v>0</v>
      </c>
      <c r="M71" s="138">
        <v>2</v>
      </c>
      <c r="N71" s="132">
        <v>23.7</v>
      </c>
      <c r="O71" s="132">
        <v>73.3</v>
      </c>
      <c r="P71" s="163">
        <f t="shared" si="1"/>
        <v>97</v>
      </c>
      <c r="Q71" s="132">
        <v>2.19</v>
      </c>
      <c r="R71" s="38" t="s">
        <v>43</v>
      </c>
      <c r="S71" s="38" t="s">
        <v>133</v>
      </c>
      <c r="T71" s="38" t="s">
        <v>133</v>
      </c>
      <c r="U71" s="38" t="s">
        <v>133</v>
      </c>
      <c r="V71" s="23" t="s">
        <v>37</v>
      </c>
      <c r="W71" s="40">
        <v>1.6322592615854958</v>
      </c>
      <c r="X71" s="40">
        <v>1.6830041033879404</v>
      </c>
      <c r="Y71" s="38" t="s">
        <v>43</v>
      </c>
      <c r="Z71" s="38" t="s">
        <v>43</v>
      </c>
      <c r="AA71" s="34">
        <v>0.12840363228849722</v>
      </c>
      <c r="AB71" s="34">
        <v>0.1626350077219624</v>
      </c>
      <c r="AC71" s="34">
        <v>0.81777019016766395</v>
      </c>
      <c r="AD71" s="34"/>
      <c r="AE71" s="34">
        <v>0.79444540636037597</v>
      </c>
      <c r="AF71" s="34">
        <v>0.37655541465669118</v>
      </c>
      <c r="AG71" s="34">
        <v>0.43659466079067599</v>
      </c>
      <c r="AH71" s="35" t="s">
        <v>133</v>
      </c>
      <c r="AI71" s="35" t="s">
        <v>43</v>
      </c>
      <c r="AJ71" s="35" t="s">
        <v>133</v>
      </c>
      <c r="AK71" s="38" t="s">
        <v>133</v>
      </c>
      <c r="AL71" s="38" t="s">
        <v>133</v>
      </c>
      <c r="AM71" s="38" t="s">
        <v>43</v>
      </c>
    </row>
    <row r="72" spans="1:39" x14ac:dyDescent="0.3">
      <c r="A72" s="86" t="s">
        <v>188</v>
      </c>
      <c r="B72" s="38" t="s">
        <v>183</v>
      </c>
      <c r="C72" s="87">
        <v>2020</v>
      </c>
      <c r="D72" s="87">
        <v>2002</v>
      </c>
      <c r="E72" s="88">
        <v>0</v>
      </c>
      <c r="F72" s="89">
        <v>2</v>
      </c>
      <c r="G72" s="84">
        <v>5.5448234999999997</v>
      </c>
      <c r="H72" s="84">
        <v>59.093418700000001</v>
      </c>
      <c r="I72" s="41">
        <v>-283</v>
      </c>
      <c r="J72" s="90" t="s">
        <v>189</v>
      </c>
      <c r="K72" s="120" t="s">
        <v>188</v>
      </c>
      <c r="L72" s="115">
        <v>0</v>
      </c>
      <c r="M72" s="138">
        <v>2</v>
      </c>
      <c r="N72" s="132">
        <v>18.3</v>
      </c>
      <c r="O72" s="132">
        <v>69.900000000000006</v>
      </c>
      <c r="P72" s="163">
        <f t="shared" si="1"/>
        <v>88.2</v>
      </c>
      <c r="Q72" s="132">
        <v>2.09</v>
      </c>
      <c r="R72" s="38" t="s">
        <v>43</v>
      </c>
      <c r="S72" s="38" t="s">
        <v>133</v>
      </c>
      <c r="T72" s="38" t="s">
        <v>133</v>
      </c>
      <c r="U72" s="38" t="s">
        <v>133</v>
      </c>
      <c r="V72" s="23" t="s">
        <v>37</v>
      </c>
      <c r="W72" s="34">
        <v>0.3604563382166488</v>
      </c>
      <c r="X72" s="34">
        <v>0.39524141268949359</v>
      </c>
      <c r="Y72" s="38" t="s">
        <v>43</v>
      </c>
      <c r="Z72" s="38" t="s">
        <v>43</v>
      </c>
      <c r="AA72" s="35" t="s">
        <v>133</v>
      </c>
      <c r="AB72" s="35" t="s">
        <v>133</v>
      </c>
      <c r="AC72" s="34">
        <v>0.19313744296081761</v>
      </c>
      <c r="AD72" s="34"/>
      <c r="AE72" s="34">
        <v>0.20269166029570643</v>
      </c>
      <c r="AF72" s="34">
        <v>8.4978411128866005E-2</v>
      </c>
      <c r="AG72" s="34">
        <v>0.15558606965695401</v>
      </c>
      <c r="AH72" s="35" t="s">
        <v>133</v>
      </c>
      <c r="AI72" s="35" t="s">
        <v>43</v>
      </c>
      <c r="AJ72" s="35" t="s">
        <v>133</v>
      </c>
      <c r="AK72" s="38" t="s">
        <v>133</v>
      </c>
      <c r="AL72" s="38" t="s">
        <v>133</v>
      </c>
      <c r="AM72" s="38" t="s">
        <v>43</v>
      </c>
    </row>
    <row r="73" spans="1:39" x14ac:dyDescent="0.3">
      <c r="A73" s="86" t="s">
        <v>190</v>
      </c>
      <c r="B73" s="38" t="s">
        <v>183</v>
      </c>
      <c r="C73" s="87">
        <v>2020</v>
      </c>
      <c r="D73" s="87">
        <v>2002</v>
      </c>
      <c r="E73" s="88">
        <v>0</v>
      </c>
      <c r="F73" s="89">
        <v>2</v>
      </c>
      <c r="G73" s="84">
        <v>5.7725464999999998</v>
      </c>
      <c r="H73" s="84">
        <v>58.943842699999998</v>
      </c>
      <c r="I73" s="41">
        <v>-240</v>
      </c>
      <c r="J73" s="90" t="s">
        <v>191</v>
      </c>
      <c r="K73" s="120" t="s">
        <v>190</v>
      </c>
      <c r="L73" s="115">
        <v>0</v>
      </c>
      <c r="M73" s="138">
        <v>2</v>
      </c>
      <c r="N73" s="39">
        <v>7.73</v>
      </c>
      <c r="O73" s="39">
        <v>76.47</v>
      </c>
      <c r="P73" s="163">
        <f t="shared" si="1"/>
        <v>84.2</v>
      </c>
      <c r="Q73" s="132">
        <v>5.5</v>
      </c>
      <c r="R73" s="38" t="s">
        <v>43</v>
      </c>
      <c r="S73" s="38" t="s">
        <v>133</v>
      </c>
      <c r="T73" s="38" t="s">
        <v>133</v>
      </c>
      <c r="U73" s="38" t="s">
        <v>133</v>
      </c>
      <c r="V73" s="23" t="s">
        <v>37</v>
      </c>
      <c r="W73" s="34">
        <v>0.64042228113316402</v>
      </c>
      <c r="X73" s="34">
        <v>0.64042228113316402</v>
      </c>
      <c r="Y73" s="38" t="s">
        <v>43</v>
      </c>
      <c r="Z73" s="38" t="s">
        <v>43</v>
      </c>
      <c r="AA73" s="35" t="s">
        <v>133</v>
      </c>
      <c r="AB73" s="35" t="s">
        <v>133</v>
      </c>
      <c r="AC73" s="34">
        <v>0.17134183313668042</v>
      </c>
      <c r="AD73" s="34"/>
      <c r="AE73" s="34">
        <v>5.0550582450053207E-2</v>
      </c>
      <c r="AF73" s="34">
        <v>0.1159026905499668</v>
      </c>
      <c r="AG73" s="34">
        <v>0.66892481332919995</v>
      </c>
      <c r="AH73" s="34">
        <v>0.292695703217702</v>
      </c>
      <c r="AI73" s="34">
        <v>0.38490007550761762</v>
      </c>
      <c r="AJ73" s="35" t="s">
        <v>133</v>
      </c>
      <c r="AK73" s="38" t="s">
        <v>133</v>
      </c>
      <c r="AL73" s="38" t="s">
        <v>133</v>
      </c>
      <c r="AM73" s="38" t="s">
        <v>43</v>
      </c>
    </row>
    <row r="74" spans="1:39" x14ac:dyDescent="0.3">
      <c r="A74" s="86" t="s">
        <v>192</v>
      </c>
      <c r="B74" s="38" t="s">
        <v>183</v>
      </c>
      <c r="C74" s="87">
        <v>2021</v>
      </c>
      <c r="D74" s="87">
        <v>2005</v>
      </c>
      <c r="E74" s="88">
        <v>0</v>
      </c>
      <c r="F74" s="89">
        <v>2</v>
      </c>
      <c r="G74" s="84">
        <v>6.0782487999999999</v>
      </c>
      <c r="H74" s="84">
        <v>62.495393200000002</v>
      </c>
      <c r="I74" s="41">
        <v>-73</v>
      </c>
      <c r="J74" s="90" t="s">
        <v>193</v>
      </c>
      <c r="K74" s="120" t="s">
        <v>192</v>
      </c>
      <c r="L74" s="115">
        <v>0</v>
      </c>
      <c r="M74" s="138">
        <v>2</v>
      </c>
      <c r="N74" s="132">
        <v>12.4</v>
      </c>
      <c r="O74" s="132">
        <v>82.199999999999989</v>
      </c>
      <c r="P74" s="163">
        <f t="shared" si="1"/>
        <v>94.6</v>
      </c>
      <c r="Q74" s="128">
        <v>2.15</v>
      </c>
      <c r="R74" s="38" t="s">
        <v>43</v>
      </c>
      <c r="S74" s="38" t="s">
        <v>133</v>
      </c>
      <c r="T74" s="38" t="s">
        <v>133</v>
      </c>
      <c r="U74" s="38" t="s">
        <v>133</v>
      </c>
      <c r="V74" s="23" t="s">
        <v>37</v>
      </c>
      <c r="W74" s="34">
        <v>0.2390611635277724</v>
      </c>
      <c r="X74" s="34">
        <v>0.28089281194527305</v>
      </c>
      <c r="Y74" s="38" t="s">
        <v>43</v>
      </c>
      <c r="Z74" s="38" t="s">
        <v>43</v>
      </c>
      <c r="AA74" s="35" t="s">
        <v>133</v>
      </c>
      <c r="AB74" s="35" t="s">
        <v>133</v>
      </c>
      <c r="AC74" s="34">
        <v>5.7954899654687198E-2</v>
      </c>
      <c r="AD74" s="34"/>
      <c r="AE74" s="34">
        <v>5.7028041731021197E-2</v>
      </c>
      <c r="AF74" s="34" t="s">
        <v>133</v>
      </c>
      <c r="AG74" s="34">
        <v>7.8321131322741197E-2</v>
      </c>
      <c r="AH74" s="35" t="s">
        <v>133</v>
      </c>
      <c r="AI74" s="35" t="s">
        <v>43</v>
      </c>
      <c r="AJ74" s="35" t="s">
        <v>133</v>
      </c>
      <c r="AK74" s="38" t="s">
        <v>133</v>
      </c>
      <c r="AL74" s="38" t="s">
        <v>133</v>
      </c>
      <c r="AM74" s="38" t="s">
        <v>43</v>
      </c>
    </row>
    <row r="75" spans="1:39" x14ac:dyDescent="0.3">
      <c r="A75" s="86" t="s">
        <v>194</v>
      </c>
      <c r="B75" s="38" t="s">
        <v>183</v>
      </c>
      <c r="C75" s="87">
        <v>2021</v>
      </c>
      <c r="D75" s="87">
        <v>2005</v>
      </c>
      <c r="E75" s="88">
        <v>0</v>
      </c>
      <c r="F75" s="89">
        <v>2</v>
      </c>
      <c r="G75" s="91">
        <v>6.1812885</v>
      </c>
      <c r="H75" s="91">
        <v>62.578690700000003</v>
      </c>
      <c r="I75" s="41">
        <v>-180</v>
      </c>
      <c r="J75" s="90" t="s">
        <v>195</v>
      </c>
      <c r="K75" s="120" t="s">
        <v>194</v>
      </c>
      <c r="L75" s="115">
        <v>0</v>
      </c>
      <c r="M75" s="138">
        <v>2</v>
      </c>
      <c r="N75" s="132">
        <v>10.4</v>
      </c>
      <c r="O75" s="132">
        <v>77.899999999999991</v>
      </c>
      <c r="P75" s="163">
        <f t="shared" si="1"/>
        <v>88.3</v>
      </c>
      <c r="Q75" s="128">
        <v>4.5</v>
      </c>
      <c r="R75" s="38" t="s">
        <v>43</v>
      </c>
      <c r="S75" s="38" t="s">
        <v>133</v>
      </c>
      <c r="T75" s="38" t="s">
        <v>133</v>
      </c>
      <c r="U75" s="38" t="s">
        <v>133</v>
      </c>
      <c r="V75" s="23" t="s">
        <v>37</v>
      </c>
      <c r="W75" s="34">
        <v>0.67038668076274399</v>
      </c>
      <c r="X75" s="34">
        <v>0.73292747940468761</v>
      </c>
      <c r="Y75" s="38" t="s">
        <v>43</v>
      </c>
      <c r="Z75" s="38" t="s">
        <v>43</v>
      </c>
      <c r="AA75" s="35" t="s">
        <v>133</v>
      </c>
      <c r="AB75" s="35" t="s">
        <v>133</v>
      </c>
      <c r="AC75" s="34">
        <v>7.4252606663895201E-2</v>
      </c>
      <c r="AD75" s="34"/>
      <c r="AE75" s="34">
        <v>0.1199115663148352</v>
      </c>
      <c r="AF75" s="34">
        <v>0.14145363947975201</v>
      </c>
      <c r="AG75" s="34">
        <v>0.22631154137069717</v>
      </c>
      <c r="AH75" s="35" t="s">
        <v>133</v>
      </c>
      <c r="AI75" s="35" t="s">
        <v>43</v>
      </c>
      <c r="AJ75" s="35" t="s">
        <v>133</v>
      </c>
      <c r="AK75" s="38" t="s">
        <v>133</v>
      </c>
      <c r="AL75" s="38" t="s">
        <v>133</v>
      </c>
      <c r="AM75" s="38" t="s">
        <v>43</v>
      </c>
    </row>
    <row r="76" spans="1:39" x14ac:dyDescent="0.3">
      <c r="A76" s="86" t="s">
        <v>196</v>
      </c>
      <c r="B76" s="38" t="s">
        <v>183</v>
      </c>
      <c r="C76" s="87">
        <v>2021</v>
      </c>
      <c r="D76" s="87">
        <v>2005</v>
      </c>
      <c r="E76" s="88">
        <v>0</v>
      </c>
      <c r="F76" s="89">
        <v>2</v>
      </c>
      <c r="G76" s="84">
        <v>6.5399121999999998</v>
      </c>
      <c r="H76" s="84">
        <v>62.730829</v>
      </c>
      <c r="I76" s="41">
        <v>-104</v>
      </c>
      <c r="J76" s="90" t="s">
        <v>197</v>
      </c>
      <c r="K76" s="120" t="s">
        <v>196</v>
      </c>
      <c r="L76" s="115">
        <v>0</v>
      </c>
      <c r="M76" s="138">
        <v>2</v>
      </c>
      <c r="N76" s="132">
        <v>6.11</v>
      </c>
      <c r="O76" s="132">
        <v>80.790000000000006</v>
      </c>
      <c r="P76" s="163">
        <f t="shared" si="1"/>
        <v>86.9</v>
      </c>
      <c r="Q76" s="128">
        <v>4.5199999999999996</v>
      </c>
      <c r="R76" s="38" t="s">
        <v>43</v>
      </c>
      <c r="S76" s="38" t="s">
        <v>133</v>
      </c>
      <c r="T76" s="38" t="s">
        <v>133</v>
      </c>
      <c r="U76" s="38" t="s">
        <v>133</v>
      </c>
      <c r="V76" s="23" t="s">
        <v>37</v>
      </c>
      <c r="W76" s="34">
        <v>0.3080193915418572</v>
      </c>
      <c r="X76" s="34">
        <v>0.3347789020270856</v>
      </c>
      <c r="Y76" s="38" t="s">
        <v>43</v>
      </c>
      <c r="Z76" s="38" t="s">
        <v>43</v>
      </c>
      <c r="AA76" s="35" t="s">
        <v>133</v>
      </c>
      <c r="AB76" s="35" t="s">
        <v>133</v>
      </c>
      <c r="AC76" s="34">
        <v>9.6281599195187598E-2</v>
      </c>
      <c r="AD76" s="34"/>
      <c r="AE76" s="34">
        <v>9.0727036006782003E-2</v>
      </c>
      <c r="AF76" s="34">
        <v>6.0595771240022002E-2</v>
      </c>
      <c r="AG76" s="34">
        <v>7.2233981764997596E-2</v>
      </c>
      <c r="AH76" s="35" t="s">
        <v>133</v>
      </c>
      <c r="AI76" s="35" t="s">
        <v>43</v>
      </c>
      <c r="AJ76" s="35" t="s">
        <v>133</v>
      </c>
      <c r="AK76" s="38" t="s">
        <v>133</v>
      </c>
      <c r="AL76" s="38" t="s">
        <v>133</v>
      </c>
      <c r="AM76" s="38" t="s">
        <v>43</v>
      </c>
    </row>
    <row r="77" spans="1:39" x14ac:dyDescent="0.3">
      <c r="A77" s="86" t="s">
        <v>198</v>
      </c>
      <c r="B77" s="38" t="s">
        <v>183</v>
      </c>
      <c r="C77" s="87">
        <v>2021</v>
      </c>
      <c r="D77" s="87">
        <v>2005</v>
      </c>
      <c r="E77" s="88">
        <v>0</v>
      </c>
      <c r="F77" s="89">
        <v>2</v>
      </c>
      <c r="G77" s="84">
        <v>6.3904958000000001</v>
      </c>
      <c r="H77" s="84">
        <v>62.673135299999998</v>
      </c>
      <c r="I77" s="41">
        <v>-90</v>
      </c>
      <c r="J77" s="90" t="s">
        <v>199</v>
      </c>
      <c r="K77" s="120" t="s">
        <v>198</v>
      </c>
      <c r="L77" s="115">
        <v>0</v>
      </c>
      <c r="M77" s="138">
        <v>2</v>
      </c>
      <c r="N77" s="132">
        <v>10.199999999999999</v>
      </c>
      <c r="O77" s="132">
        <v>74.399999999999991</v>
      </c>
      <c r="P77" s="163">
        <f t="shared" si="1"/>
        <v>84.6</v>
      </c>
      <c r="Q77" s="128">
        <v>1.29</v>
      </c>
      <c r="R77" s="38" t="s">
        <v>43</v>
      </c>
      <c r="S77" s="38" t="s">
        <v>133</v>
      </c>
      <c r="T77" s="38" t="s">
        <v>133</v>
      </c>
      <c r="U77" s="38" t="s">
        <v>133</v>
      </c>
      <c r="V77" s="23" t="s">
        <v>37</v>
      </c>
      <c r="W77" s="34">
        <v>0.22222323738012081</v>
      </c>
      <c r="X77" s="34">
        <v>0.24542061988469799</v>
      </c>
      <c r="Y77" s="38" t="s">
        <v>43</v>
      </c>
      <c r="Z77" s="38" t="s">
        <v>43</v>
      </c>
      <c r="AA77" s="35" t="s">
        <v>133</v>
      </c>
      <c r="AB77" s="35" t="s">
        <v>133</v>
      </c>
      <c r="AC77" s="35">
        <v>5.3037522702604006E-2</v>
      </c>
      <c r="AD77" s="35"/>
      <c r="AE77" s="35" t="s">
        <v>133</v>
      </c>
      <c r="AF77" s="35" t="s">
        <v>133</v>
      </c>
      <c r="AG77" s="34">
        <v>7.3533290222105863E-2</v>
      </c>
      <c r="AH77" s="35" t="s">
        <v>133</v>
      </c>
      <c r="AI77" s="35" t="s">
        <v>43</v>
      </c>
      <c r="AJ77" s="35" t="s">
        <v>133</v>
      </c>
      <c r="AK77" s="38" t="s">
        <v>133</v>
      </c>
      <c r="AL77" s="38" t="s">
        <v>133</v>
      </c>
      <c r="AM77" s="38" t="s">
        <v>43</v>
      </c>
    </row>
    <row r="78" spans="1:39" x14ac:dyDescent="0.3">
      <c r="A78" s="92" t="s">
        <v>200</v>
      </c>
      <c r="B78" s="37" t="s">
        <v>183</v>
      </c>
      <c r="C78" s="87">
        <v>2021</v>
      </c>
      <c r="D78" s="87">
        <v>2102</v>
      </c>
      <c r="E78" s="88">
        <v>0</v>
      </c>
      <c r="F78" s="89">
        <v>2</v>
      </c>
      <c r="G78" s="51">
        <v>21.130811699999999</v>
      </c>
      <c r="H78" s="51">
        <v>69.992878000000005</v>
      </c>
      <c r="I78" s="37">
        <v>-282</v>
      </c>
      <c r="J78" s="50" t="s">
        <v>201</v>
      </c>
      <c r="K78" s="120" t="s">
        <v>200</v>
      </c>
      <c r="L78" s="115">
        <v>0</v>
      </c>
      <c r="M78" s="138">
        <v>2</v>
      </c>
      <c r="N78" s="132">
        <v>8</v>
      </c>
      <c r="O78" s="132">
        <v>85.5</v>
      </c>
      <c r="P78" s="163">
        <f t="shared" si="1"/>
        <v>93.5</v>
      </c>
      <c r="Q78" s="143">
        <v>1.88</v>
      </c>
      <c r="R78" s="38" t="s">
        <v>43</v>
      </c>
      <c r="S78" s="38" t="s">
        <v>133</v>
      </c>
      <c r="T78" s="38" t="s">
        <v>133</v>
      </c>
      <c r="U78" s="38" t="s">
        <v>133</v>
      </c>
      <c r="V78" s="23" t="s">
        <v>37</v>
      </c>
      <c r="W78" s="34">
        <v>0.66676874901700978</v>
      </c>
      <c r="X78" s="34">
        <v>0.66676874901700978</v>
      </c>
      <c r="Y78" s="38" t="s">
        <v>43</v>
      </c>
      <c r="Z78" s="38" t="s">
        <v>43</v>
      </c>
      <c r="AA78" s="38" t="s">
        <v>43</v>
      </c>
      <c r="AB78" s="38" t="s">
        <v>133</v>
      </c>
      <c r="AC78" s="34">
        <v>0.28058020915103066</v>
      </c>
      <c r="AD78" s="34"/>
      <c r="AE78" s="34">
        <v>0.28665586683267774</v>
      </c>
      <c r="AF78" s="34">
        <v>0.16593255993376849</v>
      </c>
      <c r="AG78" s="34">
        <v>0.27018215576344867</v>
      </c>
      <c r="AH78" s="38" t="s">
        <v>133</v>
      </c>
      <c r="AI78" s="38" t="s">
        <v>43</v>
      </c>
      <c r="AJ78" s="38" t="s">
        <v>133</v>
      </c>
      <c r="AK78" s="38" t="s">
        <v>43</v>
      </c>
      <c r="AL78" s="38" t="s">
        <v>43</v>
      </c>
      <c r="AM78" s="38" t="s">
        <v>43</v>
      </c>
    </row>
    <row r="79" spans="1:39" x14ac:dyDescent="0.3">
      <c r="A79" s="92" t="s">
        <v>202</v>
      </c>
      <c r="B79" s="37" t="s">
        <v>183</v>
      </c>
      <c r="C79" s="87">
        <v>2021</v>
      </c>
      <c r="D79" s="87">
        <v>2102</v>
      </c>
      <c r="E79" s="88">
        <v>0</v>
      </c>
      <c r="F79" s="89">
        <v>2</v>
      </c>
      <c r="G79" s="51">
        <v>20.762347699999999</v>
      </c>
      <c r="H79" s="51">
        <v>69.848384499999995</v>
      </c>
      <c r="I79" s="37">
        <v>-106</v>
      </c>
      <c r="J79" s="50" t="s">
        <v>203</v>
      </c>
      <c r="K79" s="120" t="s">
        <v>202</v>
      </c>
      <c r="L79" s="115">
        <v>0</v>
      </c>
      <c r="M79" s="138">
        <v>2</v>
      </c>
      <c r="N79" s="132">
        <v>11.6</v>
      </c>
      <c r="O79" s="132">
        <v>82.600000000000009</v>
      </c>
      <c r="P79" s="163">
        <f t="shared" si="1"/>
        <v>94.2</v>
      </c>
      <c r="Q79" s="143">
        <v>1.97</v>
      </c>
      <c r="R79" s="38" t="s">
        <v>43</v>
      </c>
      <c r="S79" s="38" t="s">
        <v>133</v>
      </c>
      <c r="T79" s="38" t="s">
        <v>133</v>
      </c>
      <c r="U79" s="38" t="s">
        <v>133</v>
      </c>
      <c r="V79" s="23" t="s">
        <v>37</v>
      </c>
      <c r="W79" s="34">
        <v>0.53448529822112822</v>
      </c>
      <c r="X79" s="34">
        <v>0.55557480201542953</v>
      </c>
      <c r="Y79" s="38" t="s">
        <v>43</v>
      </c>
      <c r="Z79" s="38" t="s">
        <v>43</v>
      </c>
      <c r="AA79" s="38" t="s">
        <v>43</v>
      </c>
      <c r="AB79" s="38" t="s">
        <v>133</v>
      </c>
      <c r="AC79" s="34">
        <v>0.21087836858478345</v>
      </c>
      <c r="AD79" s="34"/>
      <c r="AE79" s="34">
        <v>0.2182593520162342</v>
      </c>
      <c r="AF79" s="34">
        <v>0.14948490960374899</v>
      </c>
      <c r="AG79" s="34">
        <v>0.19990211330746105</v>
      </c>
      <c r="AH79" s="38" t="s">
        <v>133</v>
      </c>
      <c r="AI79" s="38" t="s">
        <v>43</v>
      </c>
      <c r="AJ79" s="38" t="s">
        <v>133</v>
      </c>
      <c r="AK79" s="38" t="s">
        <v>43</v>
      </c>
      <c r="AL79" s="38" t="s">
        <v>43</v>
      </c>
      <c r="AM79" s="38" t="s">
        <v>43</v>
      </c>
    </row>
    <row r="80" spans="1:39" x14ac:dyDescent="0.3">
      <c r="A80" s="92" t="s">
        <v>204</v>
      </c>
      <c r="B80" s="37" t="s">
        <v>183</v>
      </c>
      <c r="C80" s="87">
        <v>2021</v>
      </c>
      <c r="D80" s="87">
        <v>2102</v>
      </c>
      <c r="E80" s="88">
        <v>0</v>
      </c>
      <c r="F80" s="89">
        <v>2</v>
      </c>
      <c r="G80" s="51">
        <v>21.327949499999999</v>
      </c>
      <c r="H80" s="51">
        <v>70.064458500000001</v>
      </c>
      <c r="I80" s="37">
        <v>-345</v>
      </c>
      <c r="J80" s="50" t="s">
        <v>205</v>
      </c>
      <c r="K80" s="120" t="s">
        <v>204</v>
      </c>
      <c r="L80" s="115">
        <v>0</v>
      </c>
      <c r="M80" s="138">
        <v>2</v>
      </c>
      <c r="N80" s="132">
        <v>12.6</v>
      </c>
      <c r="O80" s="132">
        <v>80.900000000000006</v>
      </c>
      <c r="P80" s="163">
        <f t="shared" si="1"/>
        <v>93.5</v>
      </c>
      <c r="Q80" s="143">
        <v>2.17</v>
      </c>
      <c r="R80" s="38" t="s">
        <v>43</v>
      </c>
      <c r="S80" s="38" t="s">
        <v>133</v>
      </c>
      <c r="T80" s="38" t="s">
        <v>133</v>
      </c>
      <c r="U80" s="38" t="s">
        <v>133</v>
      </c>
      <c r="V80" s="23" t="s">
        <v>37</v>
      </c>
      <c r="W80" s="34">
        <v>0.60392372774884906</v>
      </c>
      <c r="X80" s="34">
        <v>0.62685164870465171</v>
      </c>
      <c r="Y80" s="38" t="s">
        <v>43</v>
      </c>
      <c r="Z80" s="38" t="s">
        <v>43</v>
      </c>
      <c r="AA80" s="38" t="s">
        <v>43</v>
      </c>
      <c r="AB80" s="38" t="s">
        <v>133</v>
      </c>
      <c r="AC80" s="34">
        <v>0.26167686485607561</v>
      </c>
      <c r="AD80" s="34"/>
      <c r="AE80" s="34">
        <v>0.24531294292319172</v>
      </c>
      <c r="AF80" s="34">
        <v>0.14239188527096189</v>
      </c>
      <c r="AG80" s="34">
        <v>0.30522168679592571</v>
      </c>
      <c r="AH80" s="38" t="s">
        <v>133</v>
      </c>
      <c r="AI80" s="38" t="s">
        <v>43</v>
      </c>
      <c r="AJ80" s="38" t="s">
        <v>133</v>
      </c>
      <c r="AK80" s="38" t="s">
        <v>43</v>
      </c>
      <c r="AL80" s="38" t="s">
        <v>43</v>
      </c>
      <c r="AM80" s="38" t="s">
        <v>43</v>
      </c>
    </row>
    <row r="81" spans="1:39" x14ac:dyDescent="0.3">
      <c r="A81" s="92" t="s">
        <v>206</v>
      </c>
      <c r="B81" s="37" t="s">
        <v>183</v>
      </c>
      <c r="C81" s="87">
        <v>2021</v>
      </c>
      <c r="D81" s="87">
        <v>2102</v>
      </c>
      <c r="E81" s="88">
        <v>0</v>
      </c>
      <c r="F81" s="89">
        <v>2</v>
      </c>
      <c r="G81" s="51">
        <v>21.725346999999999</v>
      </c>
      <c r="H81" s="51">
        <v>70.042101200000005</v>
      </c>
      <c r="I81" s="37">
        <v>-345</v>
      </c>
      <c r="J81" s="50" t="s">
        <v>207</v>
      </c>
      <c r="K81" s="120" t="s">
        <v>206</v>
      </c>
      <c r="L81" s="115">
        <v>0</v>
      </c>
      <c r="M81" s="138">
        <v>2</v>
      </c>
      <c r="N81" s="132">
        <v>13.9</v>
      </c>
      <c r="O81" s="132">
        <v>82.899999999999991</v>
      </c>
      <c r="P81" s="163">
        <f t="shared" si="1"/>
        <v>96.8</v>
      </c>
      <c r="Q81" s="143">
        <v>2.48</v>
      </c>
      <c r="R81" s="38" t="s">
        <v>43</v>
      </c>
      <c r="S81" s="38" t="s">
        <v>133</v>
      </c>
      <c r="T81" s="38" t="s">
        <v>133</v>
      </c>
      <c r="U81" s="38" t="s">
        <v>133</v>
      </c>
      <c r="V81" s="23" t="s">
        <v>37</v>
      </c>
      <c r="W81" s="34">
        <v>0.47599728572698685</v>
      </c>
      <c r="X81" s="34">
        <v>0.49189555019527043</v>
      </c>
      <c r="Y81" s="38" t="s">
        <v>43</v>
      </c>
      <c r="Z81" s="38" t="s">
        <v>43</v>
      </c>
      <c r="AA81" s="38" t="s">
        <v>43</v>
      </c>
      <c r="AB81" s="38" t="s">
        <v>133</v>
      </c>
      <c r="AC81" s="34">
        <v>0.21780664797122987</v>
      </c>
      <c r="AD81" s="34"/>
      <c r="AE81" s="34">
        <v>0.15519306244979322</v>
      </c>
      <c r="AF81" s="34">
        <v>9.1973836824887301E-2</v>
      </c>
      <c r="AG81" s="34">
        <v>0.12234590280194704</v>
      </c>
      <c r="AH81" s="38" t="s">
        <v>133</v>
      </c>
      <c r="AI81" s="38" t="s">
        <v>43</v>
      </c>
      <c r="AJ81" s="38" t="s">
        <v>133</v>
      </c>
      <c r="AK81" s="38" t="s">
        <v>43</v>
      </c>
      <c r="AL81" s="38" t="s">
        <v>43</v>
      </c>
      <c r="AM81" s="38" t="s">
        <v>43</v>
      </c>
    </row>
    <row r="82" spans="1:39" x14ac:dyDescent="0.3">
      <c r="A82" s="64" t="s">
        <v>208</v>
      </c>
      <c r="B82" s="19" t="s">
        <v>38</v>
      </c>
      <c r="C82" s="38">
        <v>2021</v>
      </c>
      <c r="D82" s="38">
        <v>103</v>
      </c>
      <c r="E82" s="37">
        <v>0</v>
      </c>
      <c r="F82" s="37">
        <v>2</v>
      </c>
      <c r="G82" s="70">
        <v>6.4875266666666667</v>
      </c>
      <c r="H82" s="71">
        <v>65.358558333333335</v>
      </c>
      <c r="I82" s="93">
        <v>-419.39</v>
      </c>
      <c r="J82" s="94" t="s">
        <v>299</v>
      </c>
      <c r="K82" s="144" t="s">
        <v>289</v>
      </c>
      <c r="L82" s="142">
        <v>0</v>
      </c>
      <c r="M82" s="132">
        <v>1</v>
      </c>
      <c r="N82" s="145">
        <v>6.7</v>
      </c>
      <c r="O82" s="146">
        <v>73.7</v>
      </c>
      <c r="P82" s="163">
        <f t="shared" si="1"/>
        <v>80.400000000000006</v>
      </c>
      <c r="Q82" s="160">
        <v>0.63700000000000001</v>
      </c>
      <c r="R82" s="38" t="s">
        <v>133</v>
      </c>
      <c r="S82" s="38" t="s">
        <v>133</v>
      </c>
      <c r="T82" s="38" t="s">
        <v>209</v>
      </c>
      <c r="U82" s="38" t="s">
        <v>133</v>
      </c>
      <c r="V82" s="23" t="s">
        <v>37</v>
      </c>
      <c r="W82" s="34">
        <v>0.30334441753718844</v>
      </c>
      <c r="X82" s="34">
        <v>0.31591679571702003</v>
      </c>
      <c r="Y82" s="38" t="s">
        <v>43</v>
      </c>
      <c r="Z82" s="38" t="s">
        <v>43</v>
      </c>
      <c r="AA82" s="38" t="s">
        <v>133</v>
      </c>
      <c r="AB82" s="34">
        <v>0.16520970133820556</v>
      </c>
      <c r="AC82" s="34">
        <v>0.48624822331883399</v>
      </c>
      <c r="AD82" s="34"/>
      <c r="AE82" s="34">
        <v>0.42112346572579779</v>
      </c>
      <c r="AF82" s="34">
        <v>9.9219199734384367E-2</v>
      </c>
      <c r="AG82" s="34">
        <v>0.17269375505141507</v>
      </c>
      <c r="AH82" s="38" t="s">
        <v>133</v>
      </c>
      <c r="AI82" s="38" t="s">
        <v>43</v>
      </c>
      <c r="AJ82" s="38" t="s">
        <v>133</v>
      </c>
      <c r="AK82" s="38" t="s">
        <v>43</v>
      </c>
      <c r="AL82" s="38" t="s">
        <v>43</v>
      </c>
      <c r="AM82" s="38" t="s">
        <v>43</v>
      </c>
    </row>
    <row r="83" spans="1:39" x14ac:dyDescent="0.3">
      <c r="A83" s="64" t="s">
        <v>210</v>
      </c>
      <c r="B83" s="19" t="s">
        <v>38</v>
      </c>
      <c r="C83" s="38">
        <v>2021</v>
      </c>
      <c r="D83" s="38">
        <v>103</v>
      </c>
      <c r="E83" s="37">
        <v>0</v>
      </c>
      <c r="F83" s="37">
        <v>2</v>
      </c>
      <c r="G83" s="70">
        <v>2.3169798333333333</v>
      </c>
      <c r="H83" s="71">
        <v>62.8384</v>
      </c>
      <c r="I83" s="93">
        <v>-780</v>
      </c>
      <c r="J83" s="94" t="s">
        <v>300</v>
      </c>
      <c r="K83" s="144" t="s">
        <v>290</v>
      </c>
      <c r="L83" s="142">
        <v>0</v>
      </c>
      <c r="M83" s="132">
        <v>1</v>
      </c>
      <c r="N83" s="145">
        <v>6.63</v>
      </c>
      <c r="O83" s="146">
        <v>63.67</v>
      </c>
      <c r="P83" s="163">
        <f t="shared" si="1"/>
        <v>70.3</v>
      </c>
      <c r="Q83" s="160">
        <v>0.57699999999999996</v>
      </c>
      <c r="R83" s="38" t="s">
        <v>133</v>
      </c>
      <c r="S83" s="38" t="s">
        <v>133</v>
      </c>
      <c r="T83" s="38" t="s">
        <v>209</v>
      </c>
      <c r="U83" s="38" t="s">
        <v>133</v>
      </c>
      <c r="V83" s="23" t="s">
        <v>37</v>
      </c>
      <c r="W83" s="34">
        <v>3.6568765366970485E-2</v>
      </c>
      <c r="X83" s="34">
        <v>3.6568765366970485E-2</v>
      </c>
      <c r="Y83" s="38" t="s">
        <v>43</v>
      </c>
      <c r="Z83" s="38" t="s">
        <v>43</v>
      </c>
      <c r="AA83" s="38" t="s">
        <v>133</v>
      </c>
      <c r="AB83" s="38" t="s">
        <v>133</v>
      </c>
      <c r="AC83" s="34">
        <v>7.9045326846006125E-2</v>
      </c>
      <c r="AD83" s="34"/>
      <c r="AE83" s="34">
        <v>3.670518855708936E-2</v>
      </c>
      <c r="AF83" s="38" t="s">
        <v>133</v>
      </c>
      <c r="AG83" s="34">
        <v>7.6279374890185159E-2</v>
      </c>
      <c r="AH83" s="38" t="s">
        <v>133</v>
      </c>
      <c r="AI83" s="38" t="s">
        <v>43</v>
      </c>
      <c r="AJ83" s="38" t="s">
        <v>133</v>
      </c>
      <c r="AK83" s="38" t="s">
        <v>43</v>
      </c>
      <c r="AL83" s="38" t="s">
        <v>43</v>
      </c>
      <c r="AM83" s="38" t="s">
        <v>43</v>
      </c>
    </row>
    <row r="84" spans="1:39" x14ac:dyDescent="0.3">
      <c r="A84" s="64" t="s">
        <v>211</v>
      </c>
      <c r="B84" s="19" t="s">
        <v>38</v>
      </c>
      <c r="C84" s="38">
        <v>2021</v>
      </c>
      <c r="D84" s="38">
        <v>104</v>
      </c>
      <c r="E84" s="37">
        <v>0</v>
      </c>
      <c r="F84" s="37">
        <v>2</v>
      </c>
      <c r="G84" s="70">
        <v>4.889265</v>
      </c>
      <c r="H84" s="71">
        <v>64.608649999999997</v>
      </c>
      <c r="I84" s="93">
        <v>-1039.3599999999999</v>
      </c>
      <c r="J84" s="94" t="s">
        <v>301</v>
      </c>
      <c r="K84" s="144" t="s">
        <v>291</v>
      </c>
      <c r="L84" s="142">
        <v>0</v>
      </c>
      <c r="M84" s="132">
        <v>1</v>
      </c>
      <c r="N84" s="147">
        <v>13.4</v>
      </c>
      <c r="O84" s="145">
        <v>81.8</v>
      </c>
      <c r="P84" s="163">
        <f t="shared" si="1"/>
        <v>95.2</v>
      </c>
      <c r="Q84" s="161">
        <v>1.2</v>
      </c>
      <c r="R84" s="38" t="s">
        <v>133</v>
      </c>
      <c r="S84" s="38" t="s">
        <v>133</v>
      </c>
      <c r="T84" s="38" t="s">
        <v>209</v>
      </c>
      <c r="U84" s="38" t="s">
        <v>133</v>
      </c>
      <c r="V84" s="23" t="s">
        <v>37</v>
      </c>
      <c r="W84" s="34">
        <v>0.24939314522752046</v>
      </c>
      <c r="X84" s="34">
        <v>0.24939314522752046</v>
      </c>
      <c r="Y84" s="38" t="s">
        <v>43</v>
      </c>
      <c r="Z84" s="38" t="s">
        <v>43</v>
      </c>
      <c r="AA84" s="38" t="s">
        <v>133</v>
      </c>
      <c r="AB84" s="34">
        <v>6.3248790677702491E-2</v>
      </c>
      <c r="AC84" s="34">
        <v>0.17505013231292918</v>
      </c>
      <c r="AD84" s="34"/>
      <c r="AE84" s="34">
        <v>9.1228083450832595E-2</v>
      </c>
      <c r="AF84" s="34">
        <v>8.5044308301704244E-2</v>
      </c>
      <c r="AG84" s="34">
        <v>0.20969351041032855</v>
      </c>
      <c r="AH84" s="38" t="s">
        <v>133</v>
      </c>
      <c r="AI84" s="38" t="s">
        <v>43</v>
      </c>
      <c r="AJ84" s="38" t="s">
        <v>133</v>
      </c>
      <c r="AK84" s="38" t="s">
        <v>43</v>
      </c>
      <c r="AL84" s="38" t="s">
        <v>43</v>
      </c>
      <c r="AM84" s="38" t="s">
        <v>43</v>
      </c>
    </row>
    <row r="85" spans="1:39" x14ac:dyDescent="0.3">
      <c r="A85" s="64" t="s">
        <v>212</v>
      </c>
      <c r="B85" s="19" t="s">
        <v>38</v>
      </c>
      <c r="C85" s="38">
        <v>2021</v>
      </c>
      <c r="D85" s="38">
        <v>104</v>
      </c>
      <c r="E85" s="37">
        <v>0</v>
      </c>
      <c r="F85" s="37">
        <v>2</v>
      </c>
      <c r="G85" s="70">
        <v>9.3359225000000006</v>
      </c>
      <c r="H85" s="71">
        <v>64.520368000000005</v>
      </c>
      <c r="I85" s="93">
        <v>-293.5</v>
      </c>
      <c r="J85" s="94" t="s">
        <v>302</v>
      </c>
      <c r="K85" s="144" t="s">
        <v>292</v>
      </c>
      <c r="L85" s="142">
        <v>0</v>
      </c>
      <c r="M85" s="132">
        <v>1</v>
      </c>
      <c r="N85" s="147">
        <v>6.52</v>
      </c>
      <c r="O85" s="145">
        <v>73.28</v>
      </c>
      <c r="P85" s="163">
        <f t="shared" si="1"/>
        <v>79.8</v>
      </c>
      <c r="Q85" s="160">
        <v>0.626</v>
      </c>
      <c r="R85" s="38" t="s">
        <v>133</v>
      </c>
      <c r="S85" s="38" t="s">
        <v>133</v>
      </c>
      <c r="T85" s="34">
        <v>2.5218840360837498E-2</v>
      </c>
      <c r="U85" s="38" t="s">
        <v>133</v>
      </c>
      <c r="V85" s="23" t="s">
        <v>37</v>
      </c>
      <c r="W85" s="34">
        <v>0.36864796376870174</v>
      </c>
      <c r="X85" s="34">
        <v>0.36864796376870174</v>
      </c>
      <c r="Y85" s="38" t="s">
        <v>43</v>
      </c>
      <c r="Z85" s="38" t="s">
        <v>43</v>
      </c>
      <c r="AA85" s="34">
        <v>0.12556427385891392</v>
      </c>
      <c r="AB85" s="34">
        <v>0.16186975130084286</v>
      </c>
      <c r="AC85" s="34">
        <v>0.57127309944168991</v>
      </c>
      <c r="AD85" s="34"/>
      <c r="AE85" s="34">
        <v>0.27838913405789795</v>
      </c>
      <c r="AF85" s="34">
        <v>8.0772347858972776E-2</v>
      </c>
      <c r="AG85" s="34">
        <v>0.1584493114421556</v>
      </c>
      <c r="AH85" s="38" t="s">
        <v>133</v>
      </c>
      <c r="AI85" s="38" t="s">
        <v>43</v>
      </c>
      <c r="AJ85" s="38" t="s">
        <v>133</v>
      </c>
      <c r="AK85" s="38" t="s">
        <v>43</v>
      </c>
      <c r="AL85" s="38" t="s">
        <v>43</v>
      </c>
      <c r="AM85" s="38" t="s">
        <v>43</v>
      </c>
    </row>
    <row r="86" spans="1:39" x14ac:dyDescent="0.3">
      <c r="A86" s="64" t="s">
        <v>213</v>
      </c>
      <c r="B86" s="19" t="s">
        <v>38</v>
      </c>
      <c r="C86" s="38">
        <v>2021</v>
      </c>
      <c r="D86" s="38">
        <v>104</v>
      </c>
      <c r="E86" s="37">
        <v>0</v>
      </c>
      <c r="F86" s="37">
        <v>2</v>
      </c>
      <c r="G86" s="70">
        <v>10.818914833333332</v>
      </c>
      <c r="H86" s="71">
        <v>65.680823833333335</v>
      </c>
      <c r="I86" s="93">
        <v>-383.5</v>
      </c>
      <c r="J86" s="94" t="s">
        <v>303</v>
      </c>
      <c r="K86" s="144" t="s">
        <v>293</v>
      </c>
      <c r="L86" s="142">
        <v>0</v>
      </c>
      <c r="M86" s="132">
        <v>1</v>
      </c>
      <c r="N86" s="147">
        <v>4.7300000000000004</v>
      </c>
      <c r="O86" s="147">
        <v>45.17</v>
      </c>
      <c r="P86" s="163">
        <f t="shared" si="1"/>
        <v>49.900000000000006</v>
      </c>
      <c r="Q86" s="160">
        <v>0.42799999999999999</v>
      </c>
      <c r="R86" s="38" t="s">
        <v>133</v>
      </c>
      <c r="S86" s="38" t="s">
        <v>133</v>
      </c>
      <c r="T86" s="38" t="s">
        <v>209</v>
      </c>
      <c r="U86" s="38" t="s">
        <v>133</v>
      </c>
      <c r="V86" s="23" t="s">
        <v>37</v>
      </c>
      <c r="W86" s="34">
        <v>0.21787689370922081</v>
      </c>
      <c r="X86" s="34">
        <v>0.23658853040506231</v>
      </c>
      <c r="Y86" s="38" t="s">
        <v>43</v>
      </c>
      <c r="Z86" s="38" t="s">
        <v>43</v>
      </c>
      <c r="AA86" s="38" t="s">
        <v>133</v>
      </c>
      <c r="AB86" s="34">
        <v>9.0744329733394899E-2</v>
      </c>
      <c r="AC86" s="34">
        <v>0.34728617277316615</v>
      </c>
      <c r="AD86" s="34"/>
      <c r="AE86" s="34">
        <v>0.18729944624338321</v>
      </c>
      <c r="AF86" s="38" t="s">
        <v>133</v>
      </c>
      <c r="AG86" s="34">
        <v>0.12023251659993246</v>
      </c>
      <c r="AH86" s="38" t="s">
        <v>133</v>
      </c>
      <c r="AI86" s="38" t="s">
        <v>43</v>
      </c>
      <c r="AJ86" s="38" t="s">
        <v>133</v>
      </c>
      <c r="AK86" s="38" t="s">
        <v>43</v>
      </c>
      <c r="AL86" s="38" t="s">
        <v>43</v>
      </c>
      <c r="AM86" s="38" t="s">
        <v>43</v>
      </c>
    </row>
    <row r="87" spans="1:39" x14ac:dyDescent="0.3">
      <c r="A87" s="64" t="s">
        <v>214</v>
      </c>
      <c r="B87" s="19" t="s">
        <v>38</v>
      </c>
      <c r="C87" s="38">
        <v>2021</v>
      </c>
      <c r="D87" s="38">
        <v>104</v>
      </c>
      <c r="E87" s="37">
        <v>0</v>
      </c>
      <c r="F87" s="37">
        <v>1</v>
      </c>
      <c r="G87" s="70">
        <v>12.486304499999999</v>
      </c>
      <c r="H87" s="71">
        <v>66.833394666666663</v>
      </c>
      <c r="I87" s="93">
        <v>-240.5</v>
      </c>
      <c r="J87" s="94" t="s">
        <v>304</v>
      </c>
      <c r="K87" s="144" t="s">
        <v>294</v>
      </c>
      <c r="L87" s="142">
        <v>0</v>
      </c>
      <c r="M87" s="132">
        <v>1</v>
      </c>
      <c r="N87" s="147">
        <v>3.21</v>
      </c>
      <c r="O87" s="147">
        <v>40.39</v>
      </c>
      <c r="P87" s="163">
        <f t="shared" si="1"/>
        <v>43.6</v>
      </c>
      <c r="Q87" s="160">
        <v>0.49399999999999999</v>
      </c>
      <c r="R87" s="38" t="s">
        <v>133</v>
      </c>
      <c r="S87" s="38" t="s">
        <v>133</v>
      </c>
      <c r="T87" s="38" t="s">
        <v>209</v>
      </c>
      <c r="U87" s="38" t="s">
        <v>133</v>
      </c>
      <c r="V87" s="23" t="s">
        <v>37</v>
      </c>
      <c r="W87" s="34">
        <v>0.18443784936006671</v>
      </c>
      <c r="X87" s="34">
        <v>0.20314535065370287</v>
      </c>
      <c r="Y87" s="38" t="s">
        <v>43</v>
      </c>
      <c r="Z87" s="38" t="s">
        <v>43</v>
      </c>
      <c r="AA87" s="38" t="s">
        <v>133</v>
      </c>
      <c r="AB87" s="34">
        <v>7.1335336297871588E-2</v>
      </c>
      <c r="AC87" s="34">
        <v>0.21224109444833675</v>
      </c>
      <c r="AD87" s="34"/>
      <c r="AE87" s="34">
        <v>0.16837008060492054</v>
      </c>
      <c r="AF87" s="38" t="s">
        <v>133</v>
      </c>
      <c r="AG87" s="34">
        <v>0.10114544882317517</v>
      </c>
      <c r="AH87" s="38" t="s">
        <v>133</v>
      </c>
      <c r="AI87" s="38" t="s">
        <v>43</v>
      </c>
      <c r="AJ87" s="38" t="s">
        <v>133</v>
      </c>
      <c r="AK87" s="38" t="s">
        <v>43</v>
      </c>
      <c r="AL87" s="38" t="s">
        <v>43</v>
      </c>
      <c r="AM87" s="38" t="s">
        <v>43</v>
      </c>
    </row>
    <row r="88" spans="1:39" x14ac:dyDescent="0.3">
      <c r="A88" s="64" t="s">
        <v>215</v>
      </c>
      <c r="B88" s="19" t="s">
        <v>38</v>
      </c>
      <c r="C88" s="38">
        <v>2021</v>
      </c>
      <c r="D88" s="38">
        <v>115</v>
      </c>
      <c r="E88" s="37">
        <v>0</v>
      </c>
      <c r="F88" s="37">
        <v>2</v>
      </c>
      <c r="G88" s="70">
        <v>27.159949999999998</v>
      </c>
      <c r="H88" s="71">
        <v>75.124816666666661</v>
      </c>
      <c r="I88" s="93">
        <v>-260.02</v>
      </c>
      <c r="J88" s="94" t="s">
        <v>305</v>
      </c>
      <c r="K88" s="144" t="s">
        <v>295</v>
      </c>
      <c r="L88" s="142">
        <v>0</v>
      </c>
      <c r="M88" s="132">
        <v>1</v>
      </c>
      <c r="N88" s="146">
        <v>12.1</v>
      </c>
      <c r="O88" s="148">
        <v>77.599999999999994</v>
      </c>
      <c r="P88" s="163">
        <f t="shared" si="1"/>
        <v>89.699999999999989</v>
      </c>
      <c r="Q88" s="161">
        <v>2.69</v>
      </c>
      <c r="R88" s="38" t="s">
        <v>133</v>
      </c>
      <c r="S88" s="38" t="s">
        <v>133</v>
      </c>
      <c r="T88" s="38" t="s">
        <v>209</v>
      </c>
      <c r="U88" s="38" t="s">
        <v>133</v>
      </c>
      <c r="V88" s="23" t="s">
        <v>37</v>
      </c>
      <c r="W88" s="34">
        <v>0.24644009639846418</v>
      </c>
      <c r="X88" s="34">
        <v>0.26469567669922839</v>
      </c>
      <c r="Y88" s="38" t="s">
        <v>43</v>
      </c>
      <c r="Z88" s="38" t="s">
        <v>43</v>
      </c>
      <c r="AA88" s="34">
        <v>5.2661719531018149E-2</v>
      </c>
      <c r="AB88" s="34">
        <v>0.15114560864940652</v>
      </c>
      <c r="AC88" s="34">
        <v>0.62461330287865391</v>
      </c>
      <c r="AD88" s="34"/>
      <c r="AE88" s="34">
        <v>0.44590717588832263</v>
      </c>
      <c r="AF88" s="34">
        <v>7.6341808129688951E-2</v>
      </c>
      <c r="AG88" s="34">
        <v>0.12039552887620046</v>
      </c>
      <c r="AH88" s="38" t="s">
        <v>133</v>
      </c>
      <c r="AI88" s="38" t="s">
        <v>43</v>
      </c>
      <c r="AJ88" s="38" t="s">
        <v>133</v>
      </c>
      <c r="AK88" s="38" t="s">
        <v>43</v>
      </c>
      <c r="AL88" s="38" t="s">
        <v>43</v>
      </c>
      <c r="AM88" s="38" t="s">
        <v>43</v>
      </c>
    </row>
    <row r="89" spans="1:39" x14ac:dyDescent="0.3">
      <c r="A89" s="64" t="s">
        <v>216</v>
      </c>
      <c r="B89" s="19" t="s">
        <v>38</v>
      </c>
      <c r="C89" s="38">
        <v>2021</v>
      </c>
      <c r="D89" s="38">
        <v>115</v>
      </c>
      <c r="E89" s="37">
        <v>0</v>
      </c>
      <c r="F89" s="37">
        <v>2</v>
      </c>
      <c r="G89" s="70">
        <v>25.559358333333332</v>
      </c>
      <c r="H89" s="71">
        <v>75.553503333333339</v>
      </c>
      <c r="I89" s="93">
        <v>-169.8</v>
      </c>
      <c r="J89" s="94" t="s">
        <v>306</v>
      </c>
      <c r="K89" s="144" t="s">
        <v>296</v>
      </c>
      <c r="L89" s="142">
        <v>0</v>
      </c>
      <c r="M89" s="132">
        <v>1</v>
      </c>
      <c r="N89" s="146">
        <v>8.2200000000000006</v>
      </c>
      <c r="O89" s="148">
        <v>66.98</v>
      </c>
      <c r="P89" s="163">
        <f t="shared" si="1"/>
        <v>75.2</v>
      </c>
      <c r="Q89" s="161">
        <v>2.0299999999999998</v>
      </c>
      <c r="R89" s="38" t="s">
        <v>133</v>
      </c>
      <c r="S89" s="38" t="s">
        <v>133</v>
      </c>
      <c r="T89" s="38" t="s">
        <v>209</v>
      </c>
      <c r="U89" s="38" t="s">
        <v>133</v>
      </c>
      <c r="V89" s="23" t="s">
        <v>37</v>
      </c>
      <c r="W89" s="34">
        <v>0.15942349444034609</v>
      </c>
      <c r="X89" s="34">
        <v>0.1722424192324595</v>
      </c>
      <c r="Y89" s="38" t="s">
        <v>43</v>
      </c>
      <c r="Z89" s="38" t="s">
        <v>43</v>
      </c>
      <c r="AA89" s="38" t="s">
        <v>133</v>
      </c>
      <c r="AB89" s="38" t="s">
        <v>133</v>
      </c>
      <c r="AC89" s="34">
        <v>0.17552803420345084</v>
      </c>
      <c r="AD89" s="34"/>
      <c r="AE89" s="34">
        <v>0.14272282230536243</v>
      </c>
      <c r="AF89" s="38" t="s">
        <v>133</v>
      </c>
      <c r="AG89" s="34">
        <v>5.62414531048454E-2</v>
      </c>
      <c r="AH89" s="38" t="s">
        <v>133</v>
      </c>
      <c r="AI89" s="38" t="s">
        <v>43</v>
      </c>
      <c r="AJ89" s="38" t="s">
        <v>133</v>
      </c>
      <c r="AK89" s="38" t="s">
        <v>43</v>
      </c>
      <c r="AL89" s="38" t="s">
        <v>43</v>
      </c>
      <c r="AM89" s="38" t="s">
        <v>43</v>
      </c>
    </row>
    <row r="90" spans="1:39" x14ac:dyDescent="0.3">
      <c r="A90" s="72" t="s">
        <v>217</v>
      </c>
      <c r="B90" s="28" t="s">
        <v>38</v>
      </c>
      <c r="C90" s="52">
        <v>2021</v>
      </c>
      <c r="D90" s="52">
        <v>115</v>
      </c>
      <c r="E90" s="58">
        <v>0</v>
      </c>
      <c r="F90" s="58">
        <v>2</v>
      </c>
      <c r="G90" s="73">
        <v>21.86204</v>
      </c>
      <c r="H90" s="74">
        <v>74.192236666666673</v>
      </c>
      <c r="I90" s="95">
        <v>-304.13</v>
      </c>
      <c r="J90" s="96" t="s">
        <v>307</v>
      </c>
      <c r="K90" s="151" t="s">
        <v>297</v>
      </c>
      <c r="L90" s="152">
        <v>0</v>
      </c>
      <c r="M90" s="153">
        <v>1</v>
      </c>
      <c r="N90" s="154">
        <v>10.6</v>
      </c>
      <c r="O90" s="155">
        <v>75</v>
      </c>
      <c r="P90" s="164">
        <f t="shared" si="1"/>
        <v>85.6</v>
      </c>
      <c r="Q90" s="162">
        <v>2.38</v>
      </c>
      <c r="R90" s="52" t="s">
        <v>133</v>
      </c>
      <c r="S90" s="52" t="s">
        <v>133</v>
      </c>
      <c r="T90" s="52" t="s">
        <v>209</v>
      </c>
      <c r="U90" s="52" t="s">
        <v>133</v>
      </c>
      <c r="V90" s="29" t="s">
        <v>37</v>
      </c>
      <c r="W90" s="63">
        <v>0.1602401828625547</v>
      </c>
      <c r="X90" s="63">
        <v>0.1602401828625547</v>
      </c>
      <c r="Y90" s="52" t="s">
        <v>43</v>
      </c>
      <c r="Z90" s="52" t="s">
        <v>43</v>
      </c>
      <c r="AA90" s="52" t="s">
        <v>133</v>
      </c>
      <c r="AB90" s="52" t="s">
        <v>133</v>
      </c>
      <c r="AC90" s="63">
        <v>0.20218827249621352</v>
      </c>
      <c r="AD90" s="63"/>
      <c r="AE90" s="63">
        <v>0.17323612584454029</v>
      </c>
      <c r="AF90" s="52" t="s">
        <v>133</v>
      </c>
      <c r="AG90" s="52" t="s">
        <v>133</v>
      </c>
      <c r="AH90" s="52" t="s">
        <v>133</v>
      </c>
      <c r="AI90" s="52" t="s">
        <v>43</v>
      </c>
      <c r="AJ90" s="52" t="s">
        <v>133</v>
      </c>
      <c r="AK90" s="52" t="s">
        <v>43</v>
      </c>
      <c r="AL90" s="52" t="s">
        <v>43</v>
      </c>
      <c r="AM90" s="52" t="s">
        <v>43</v>
      </c>
    </row>
    <row r="91" spans="1:39" x14ac:dyDescent="0.3">
      <c r="A91" s="165" t="s">
        <v>41</v>
      </c>
      <c r="B91" s="166" t="s">
        <v>38</v>
      </c>
      <c r="C91" s="166">
        <v>2007</v>
      </c>
      <c r="D91" s="166">
        <v>105</v>
      </c>
      <c r="E91" s="167">
        <v>0</v>
      </c>
      <c r="F91" s="167">
        <v>1</v>
      </c>
      <c r="G91" s="168">
        <v>18.021183333333333</v>
      </c>
      <c r="H91" s="169">
        <v>70.155311666666663</v>
      </c>
      <c r="I91" s="170">
        <v>-323.60000000000002</v>
      </c>
      <c r="J91" s="171" t="s">
        <v>42</v>
      </c>
      <c r="K91" s="172" t="s">
        <v>224</v>
      </c>
      <c r="L91" s="173">
        <v>0</v>
      </c>
      <c r="M91" s="174">
        <v>1</v>
      </c>
      <c r="N91" s="246">
        <v>2.41</v>
      </c>
      <c r="O91" s="246">
        <v>23.09</v>
      </c>
      <c r="P91" s="246">
        <f>N91+O91</f>
        <v>25.5</v>
      </c>
      <c r="Q91" s="195">
        <v>0.80389999999999995</v>
      </c>
      <c r="R91" s="287">
        <v>0.09</v>
      </c>
      <c r="S91" s="288">
        <v>4.4999999999999998E-2</v>
      </c>
      <c r="T91" s="288">
        <v>4.4999999999999998E-2</v>
      </c>
      <c r="U91" s="288">
        <v>4.4999999999999998E-2</v>
      </c>
      <c r="V91" s="170" t="s">
        <v>37</v>
      </c>
      <c r="W91" s="186">
        <v>0.19635623748234723</v>
      </c>
      <c r="X91" s="186">
        <v>0.22268589375690703</v>
      </c>
      <c r="Y91" s="287">
        <v>0.09</v>
      </c>
      <c r="Z91" s="287">
        <v>0.09</v>
      </c>
      <c r="AA91" s="288">
        <v>4.4999999999999998E-2</v>
      </c>
      <c r="AB91" s="288">
        <v>4.4999999999999998E-2</v>
      </c>
      <c r="AC91" s="186">
        <v>0.19550672733256355</v>
      </c>
      <c r="AD91" s="186"/>
      <c r="AE91" s="288">
        <v>4.4999999999999998E-2</v>
      </c>
      <c r="AF91" s="288">
        <v>4.4999999999999998E-2</v>
      </c>
      <c r="AG91" s="288">
        <v>4.4999999999999998E-2</v>
      </c>
      <c r="AH91" s="288">
        <v>4.4999999999999998E-2</v>
      </c>
      <c r="AI91" s="288">
        <v>7.4999999999999997E-2</v>
      </c>
      <c r="AJ91" s="288">
        <v>7.4999999999999997E-2</v>
      </c>
      <c r="AK91" s="288">
        <v>7.4999999999999997E-2</v>
      </c>
      <c r="AL91" s="288">
        <v>0.15</v>
      </c>
      <c r="AM91" s="288">
        <v>0.15</v>
      </c>
    </row>
    <row r="92" spans="1:39" x14ac:dyDescent="0.3">
      <c r="A92" s="165" t="s">
        <v>47</v>
      </c>
      <c r="B92" s="166" t="s">
        <v>38</v>
      </c>
      <c r="C92" s="166">
        <v>2007</v>
      </c>
      <c r="D92" s="166">
        <v>105</v>
      </c>
      <c r="E92" s="167">
        <v>0</v>
      </c>
      <c r="F92" s="167">
        <v>1</v>
      </c>
      <c r="G92" s="168">
        <v>17.728000000000002</v>
      </c>
      <c r="H92" s="169">
        <v>70.19283333333334</v>
      </c>
      <c r="I92" s="170">
        <v>-252.47</v>
      </c>
      <c r="J92" s="171" t="s">
        <v>48</v>
      </c>
      <c r="K92" s="172" t="s">
        <v>225</v>
      </c>
      <c r="L92" s="175">
        <v>0</v>
      </c>
      <c r="M92" s="176">
        <v>1</v>
      </c>
      <c r="N92" s="247">
        <v>1.91</v>
      </c>
      <c r="O92" s="247">
        <v>11.49</v>
      </c>
      <c r="P92" s="248">
        <f t="shared" ref="P92:P155" si="2">N92+O92</f>
        <v>13.4</v>
      </c>
      <c r="Q92" s="172">
        <v>0.27879999999999999</v>
      </c>
      <c r="R92" s="287">
        <v>0.09</v>
      </c>
      <c r="S92" s="288">
        <v>4.4999999999999998E-2</v>
      </c>
      <c r="T92" s="288">
        <v>4.4999999999999998E-2</v>
      </c>
      <c r="U92" s="288">
        <v>4.4999999999999998E-2</v>
      </c>
      <c r="V92" s="170" t="s">
        <v>37</v>
      </c>
      <c r="W92" s="288">
        <v>4.4999999999999998E-2</v>
      </c>
      <c r="X92" s="288">
        <v>4.4999999999999998E-2</v>
      </c>
      <c r="Y92" s="287">
        <v>0.09</v>
      </c>
      <c r="Z92" s="287">
        <v>0.09</v>
      </c>
      <c r="AA92" s="288">
        <v>4.4999999999999998E-2</v>
      </c>
      <c r="AB92" s="288">
        <v>4.4999999999999998E-2</v>
      </c>
      <c r="AC92" s="186">
        <v>0.12486474049188434</v>
      </c>
      <c r="AD92" s="186"/>
      <c r="AE92" s="288">
        <v>4.4999999999999998E-2</v>
      </c>
      <c r="AF92" s="288">
        <v>4.4999999999999998E-2</v>
      </c>
      <c r="AG92" s="288">
        <v>4.4999999999999998E-2</v>
      </c>
      <c r="AH92" s="288">
        <v>4.4999999999999998E-2</v>
      </c>
      <c r="AI92" s="288">
        <v>7.4999999999999997E-2</v>
      </c>
      <c r="AJ92" s="288">
        <v>7.4999999999999997E-2</v>
      </c>
      <c r="AK92" s="288">
        <v>7.4999999999999997E-2</v>
      </c>
      <c r="AL92" s="288">
        <v>0.15</v>
      </c>
      <c r="AM92" s="288">
        <v>0.15</v>
      </c>
    </row>
    <row r="93" spans="1:39" x14ac:dyDescent="0.3">
      <c r="A93" s="165" t="s">
        <v>49</v>
      </c>
      <c r="B93" s="166" t="s">
        <v>38</v>
      </c>
      <c r="C93" s="166">
        <v>2007</v>
      </c>
      <c r="D93" s="166">
        <v>105</v>
      </c>
      <c r="E93" s="167">
        <v>2</v>
      </c>
      <c r="F93" s="167">
        <v>3</v>
      </c>
      <c r="G93" s="177">
        <v>18.149333333333335</v>
      </c>
      <c r="H93" s="178">
        <v>70.135666666666665</v>
      </c>
      <c r="I93" s="170">
        <v>-363.01</v>
      </c>
      <c r="J93" s="171" t="s">
        <v>50</v>
      </c>
      <c r="K93" s="172" t="s">
        <v>226</v>
      </c>
      <c r="L93" s="175">
        <v>0</v>
      </c>
      <c r="M93" s="176">
        <v>1</v>
      </c>
      <c r="N93" s="247">
        <v>2.35</v>
      </c>
      <c r="O93" s="247">
        <v>19.95</v>
      </c>
      <c r="P93" s="248">
        <f t="shared" si="2"/>
        <v>22.3</v>
      </c>
      <c r="Q93" s="172">
        <v>0.66159999999999997</v>
      </c>
      <c r="R93" s="287">
        <v>0.09</v>
      </c>
      <c r="S93" s="288">
        <v>4.4999999999999998E-2</v>
      </c>
      <c r="T93" s="288">
        <v>4.4999999999999998E-2</v>
      </c>
      <c r="U93" s="288">
        <v>4.4999999999999998E-2</v>
      </c>
      <c r="V93" s="170" t="s">
        <v>37</v>
      </c>
      <c r="W93" s="186">
        <v>0.30126901307523984</v>
      </c>
      <c r="X93" s="186">
        <v>0.34299229691397082</v>
      </c>
      <c r="Y93" s="287">
        <v>0.09</v>
      </c>
      <c r="Z93" s="287">
        <v>0.09</v>
      </c>
      <c r="AA93" s="288">
        <v>4.4999999999999998E-2</v>
      </c>
      <c r="AB93" s="288">
        <v>4.4999999999999998E-2</v>
      </c>
      <c r="AC93" s="186">
        <v>0.3254392201959137</v>
      </c>
      <c r="AD93" s="186"/>
      <c r="AE93" s="186">
        <v>0.18220036826691099</v>
      </c>
      <c r="AF93" s="288">
        <v>4.4999999999999998E-2</v>
      </c>
      <c r="AG93" s="288">
        <v>4.4999999999999998E-2</v>
      </c>
      <c r="AH93" s="288">
        <v>4.4999999999999998E-2</v>
      </c>
      <c r="AI93" s="288">
        <v>7.4999999999999997E-2</v>
      </c>
      <c r="AJ93" s="288">
        <v>7.4999999999999997E-2</v>
      </c>
      <c r="AK93" s="288">
        <v>7.4999999999999997E-2</v>
      </c>
      <c r="AL93" s="288">
        <v>0.15</v>
      </c>
      <c r="AM93" s="288">
        <v>0.15</v>
      </c>
    </row>
    <row r="94" spans="1:39" x14ac:dyDescent="0.3">
      <c r="A94" s="165" t="s">
        <v>51</v>
      </c>
      <c r="B94" s="166" t="s">
        <v>38</v>
      </c>
      <c r="C94" s="166">
        <v>2007</v>
      </c>
      <c r="D94" s="166">
        <v>111</v>
      </c>
      <c r="E94" s="167">
        <v>0</v>
      </c>
      <c r="F94" s="167">
        <v>1</v>
      </c>
      <c r="G94" s="168">
        <v>17.129666666666665</v>
      </c>
      <c r="H94" s="169">
        <v>69.854333333333329</v>
      </c>
      <c r="I94" s="170">
        <v>-308.95</v>
      </c>
      <c r="J94" s="171" t="s">
        <v>52</v>
      </c>
      <c r="K94" s="172" t="s">
        <v>227</v>
      </c>
      <c r="L94" s="175">
        <v>0</v>
      </c>
      <c r="M94" s="176">
        <v>1</v>
      </c>
      <c r="N94" s="247">
        <v>2.78</v>
      </c>
      <c r="O94" s="247">
        <v>21.619999999999997</v>
      </c>
      <c r="P94" s="248">
        <f t="shared" si="2"/>
        <v>24.4</v>
      </c>
      <c r="Q94" s="172">
        <v>0.35759999999999997</v>
      </c>
      <c r="R94" s="287">
        <v>0.09</v>
      </c>
      <c r="S94" s="288">
        <v>4.4999999999999998E-2</v>
      </c>
      <c r="T94" s="288">
        <v>4.4999999999999998E-2</v>
      </c>
      <c r="U94" s="288">
        <v>4.4999999999999998E-2</v>
      </c>
      <c r="V94" s="170" t="s">
        <v>37</v>
      </c>
      <c r="W94" s="186">
        <v>4.7984418626952421E-2</v>
      </c>
      <c r="X94" s="186">
        <v>4.7984418626952421E-2</v>
      </c>
      <c r="Y94" s="287">
        <v>0.09</v>
      </c>
      <c r="Z94" s="287">
        <v>0.09</v>
      </c>
      <c r="AA94" s="288">
        <v>4.4999999999999998E-2</v>
      </c>
      <c r="AB94" s="288">
        <v>4.4999999999999998E-2</v>
      </c>
      <c r="AC94" s="186">
        <v>0.10322855239655727</v>
      </c>
      <c r="AD94" s="186"/>
      <c r="AE94" s="288">
        <v>4.4999999999999998E-2</v>
      </c>
      <c r="AF94" s="288">
        <v>4.4999999999999998E-2</v>
      </c>
      <c r="AG94" s="288">
        <v>4.4999999999999998E-2</v>
      </c>
      <c r="AH94" s="288">
        <v>4.4999999999999998E-2</v>
      </c>
      <c r="AI94" s="288">
        <v>7.4999999999999997E-2</v>
      </c>
      <c r="AJ94" s="288">
        <v>7.4999999999999997E-2</v>
      </c>
      <c r="AK94" s="288">
        <v>7.4999999999999997E-2</v>
      </c>
      <c r="AL94" s="288">
        <v>0.15</v>
      </c>
      <c r="AM94" s="288">
        <v>0.15</v>
      </c>
    </row>
    <row r="95" spans="1:39" x14ac:dyDescent="0.3">
      <c r="A95" s="165" t="s">
        <v>53</v>
      </c>
      <c r="B95" s="166" t="s">
        <v>38</v>
      </c>
      <c r="C95" s="166">
        <v>2008</v>
      </c>
      <c r="D95" s="166">
        <v>104</v>
      </c>
      <c r="E95" s="167">
        <v>0</v>
      </c>
      <c r="F95" s="167">
        <v>1</v>
      </c>
      <c r="G95" s="168">
        <v>16.328666666666667</v>
      </c>
      <c r="H95" s="169">
        <v>69.262333333333331</v>
      </c>
      <c r="I95" s="170">
        <v>-482.29</v>
      </c>
      <c r="J95" s="171" t="s">
        <v>54</v>
      </c>
      <c r="K95" s="172" t="s">
        <v>228</v>
      </c>
      <c r="L95" s="175">
        <v>0</v>
      </c>
      <c r="M95" s="176">
        <v>1</v>
      </c>
      <c r="N95" s="247">
        <v>2.71</v>
      </c>
      <c r="O95" s="247">
        <v>27.19</v>
      </c>
      <c r="P95" s="248">
        <f t="shared" si="2"/>
        <v>29.900000000000002</v>
      </c>
      <c r="Q95" s="172">
        <v>1.0629999999999999</v>
      </c>
      <c r="R95" s="287">
        <v>0.09</v>
      </c>
      <c r="S95" s="288">
        <v>4.4999999999999998E-2</v>
      </c>
      <c r="T95" s="288">
        <v>4.4999999999999998E-2</v>
      </c>
      <c r="U95" s="288">
        <v>4.4999999999999998E-2</v>
      </c>
      <c r="V95" s="170" t="s">
        <v>37</v>
      </c>
      <c r="W95" s="186">
        <v>0.35150478618917075</v>
      </c>
      <c r="X95" s="186">
        <v>0.35150478618917075</v>
      </c>
      <c r="Y95" s="287">
        <v>0.09</v>
      </c>
      <c r="Z95" s="287">
        <v>0.09</v>
      </c>
      <c r="AA95" s="288">
        <v>4.4999999999999998E-2</v>
      </c>
      <c r="AB95" s="288">
        <v>4.4999999999999998E-2</v>
      </c>
      <c r="AC95" s="186">
        <v>0.43351554212586396</v>
      </c>
      <c r="AD95" s="186"/>
      <c r="AE95" s="280">
        <v>0.31915736302381176</v>
      </c>
      <c r="AF95" s="288">
        <v>4.4999999999999998E-2</v>
      </c>
      <c r="AG95" s="186">
        <v>0.19473184638739441</v>
      </c>
      <c r="AH95" s="288">
        <v>4.4999999999999998E-2</v>
      </c>
      <c r="AI95" s="288">
        <v>7.4999999999999997E-2</v>
      </c>
      <c r="AJ95" s="288">
        <v>7.4999999999999997E-2</v>
      </c>
      <c r="AK95" s="288">
        <v>7.4999999999999997E-2</v>
      </c>
      <c r="AL95" s="288">
        <v>0.15</v>
      </c>
      <c r="AM95" s="288">
        <v>0.15</v>
      </c>
    </row>
    <row r="96" spans="1:39" x14ac:dyDescent="0.3">
      <c r="A96" s="165" t="s">
        <v>55</v>
      </c>
      <c r="B96" s="166" t="s">
        <v>38</v>
      </c>
      <c r="C96" s="166">
        <v>2009</v>
      </c>
      <c r="D96" s="166">
        <v>105</v>
      </c>
      <c r="E96" s="167">
        <v>0</v>
      </c>
      <c r="F96" s="167">
        <v>1</v>
      </c>
      <c r="G96" s="168">
        <v>15.495666666666667</v>
      </c>
      <c r="H96" s="169">
        <v>72.423500000000004</v>
      </c>
      <c r="I96" s="170">
        <v>-610.99</v>
      </c>
      <c r="J96" s="171" t="s">
        <v>56</v>
      </c>
      <c r="K96" s="172" t="s">
        <v>229</v>
      </c>
      <c r="L96" s="175">
        <v>0</v>
      </c>
      <c r="M96" s="176">
        <v>1</v>
      </c>
      <c r="N96" s="247">
        <v>3.31</v>
      </c>
      <c r="O96" s="247">
        <v>26.09</v>
      </c>
      <c r="P96" s="248">
        <f t="shared" si="2"/>
        <v>29.4</v>
      </c>
      <c r="Q96" s="172">
        <v>0.44779999999999998</v>
      </c>
      <c r="R96" s="287">
        <v>0.09</v>
      </c>
      <c r="S96" s="288">
        <v>4.4999999999999998E-2</v>
      </c>
      <c r="T96" s="288">
        <v>4.4999999999999998E-2</v>
      </c>
      <c r="U96" s="288">
        <v>4.4999999999999998E-2</v>
      </c>
      <c r="V96" s="170" t="s">
        <v>37</v>
      </c>
      <c r="W96" s="186">
        <v>0.11557233378988876</v>
      </c>
      <c r="X96" s="186">
        <v>0.11557233378988876</v>
      </c>
      <c r="Y96" s="287">
        <v>0.09</v>
      </c>
      <c r="Z96" s="287">
        <v>0.09</v>
      </c>
      <c r="AA96" s="288">
        <v>4.4999999999999998E-2</v>
      </c>
      <c r="AB96" s="288">
        <v>4.4999999999999998E-2</v>
      </c>
      <c r="AC96" s="186">
        <v>0.20554597499891678</v>
      </c>
      <c r="AD96" s="186"/>
      <c r="AE96" s="280">
        <v>9.8088142427691399E-2</v>
      </c>
      <c r="AF96" s="288">
        <v>4.4999999999999998E-2</v>
      </c>
      <c r="AG96" s="186">
        <v>0.10891158580322609</v>
      </c>
      <c r="AH96" s="288">
        <v>4.4999999999999998E-2</v>
      </c>
      <c r="AI96" s="288">
        <v>7.4999999999999997E-2</v>
      </c>
      <c r="AJ96" s="288">
        <v>7.4999999999999997E-2</v>
      </c>
      <c r="AK96" s="288">
        <v>7.4999999999999997E-2</v>
      </c>
      <c r="AL96" s="288">
        <v>0.15</v>
      </c>
      <c r="AM96" s="288">
        <v>0.15</v>
      </c>
    </row>
    <row r="97" spans="1:39" x14ac:dyDescent="0.3">
      <c r="A97" s="165" t="s">
        <v>57</v>
      </c>
      <c r="B97" s="166" t="s">
        <v>38</v>
      </c>
      <c r="C97" s="166">
        <v>2009</v>
      </c>
      <c r="D97" s="166">
        <v>105</v>
      </c>
      <c r="E97" s="167">
        <v>0</v>
      </c>
      <c r="F97" s="167">
        <v>1</v>
      </c>
      <c r="G97" s="168">
        <v>14.604166666666666</v>
      </c>
      <c r="H97" s="169">
        <v>72.274833333333333</v>
      </c>
      <c r="I97" s="170">
        <v>-1036.93</v>
      </c>
      <c r="J97" s="171" t="s">
        <v>58</v>
      </c>
      <c r="K97" s="172" t="s">
        <v>230</v>
      </c>
      <c r="L97" s="175">
        <v>0</v>
      </c>
      <c r="M97" s="176">
        <v>1</v>
      </c>
      <c r="N97" s="247">
        <v>5.12</v>
      </c>
      <c r="O97" s="247">
        <v>43.18</v>
      </c>
      <c r="P97" s="248">
        <f t="shared" si="2"/>
        <v>48.3</v>
      </c>
      <c r="Q97" s="172">
        <v>0.53695000000000004</v>
      </c>
      <c r="R97" s="287">
        <v>0.09</v>
      </c>
      <c r="S97" s="288">
        <v>4.4999999999999998E-2</v>
      </c>
      <c r="T97" s="288">
        <v>4.4999999999999998E-2</v>
      </c>
      <c r="U97" s="288">
        <v>4.4999999999999998E-2</v>
      </c>
      <c r="V97" s="170" t="s">
        <v>37</v>
      </c>
      <c r="W97" s="288">
        <v>4.4999999999999998E-2</v>
      </c>
      <c r="X97" s="288">
        <v>4.4999999999999998E-2</v>
      </c>
      <c r="Y97" s="287">
        <v>0.09</v>
      </c>
      <c r="Z97" s="287">
        <v>0.09</v>
      </c>
      <c r="AA97" s="288">
        <v>4.4999999999999998E-2</v>
      </c>
      <c r="AB97" s="288">
        <v>4.4999999999999998E-2</v>
      </c>
      <c r="AC97" s="288">
        <v>4.4999999999999998E-2</v>
      </c>
      <c r="AD97" s="288"/>
      <c r="AE97" s="288">
        <v>4.4999999999999998E-2</v>
      </c>
      <c r="AF97" s="288">
        <v>4.4999999999999998E-2</v>
      </c>
      <c r="AG97" s="288">
        <v>4.4999999999999998E-2</v>
      </c>
      <c r="AH97" s="288">
        <v>4.4999999999999998E-2</v>
      </c>
      <c r="AI97" s="288">
        <v>7.4999999999999997E-2</v>
      </c>
      <c r="AJ97" s="288">
        <v>7.4999999999999997E-2</v>
      </c>
      <c r="AK97" s="288">
        <v>7.4999999999999997E-2</v>
      </c>
      <c r="AL97" s="288">
        <v>0.15</v>
      </c>
      <c r="AM97" s="288">
        <v>0.15</v>
      </c>
    </row>
    <row r="98" spans="1:39" x14ac:dyDescent="0.3">
      <c r="A98" s="165" t="s">
        <v>59</v>
      </c>
      <c r="B98" s="166" t="s">
        <v>38</v>
      </c>
      <c r="C98" s="166">
        <v>2009</v>
      </c>
      <c r="D98" s="166">
        <v>105</v>
      </c>
      <c r="E98" s="167">
        <v>0</v>
      </c>
      <c r="F98" s="167">
        <v>1</v>
      </c>
      <c r="G98" s="168">
        <v>15.666499999999999</v>
      </c>
      <c r="H98" s="169">
        <v>72.277666666666661</v>
      </c>
      <c r="I98" s="170">
        <v>-728.43</v>
      </c>
      <c r="J98" s="171" t="s">
        <v>60</v>
      </c>
      <c r="K98" s="172" t="s">
        <v>231</v>
      </c>
      <c r="L98" s="175">
        <v>0</v>
      </c>
      <c r="M98" s="176">
        <v>1</v>
      </c>
      <c r="N98" s="247">
        <v>2.44</v>
      </c>
      <c r="O98" s="247">
        <v>19.16</v>
      </c>
      <c r="P98" s="248">
        <f t="shared" si="2"/>
        <v>21.6</v>
      </c>
      <c r="Q98" s="172">
        <v>0.27100000000000002</v>
      </c>
      <c r="R98" s="287">
        <v>0.09</v>
      </c>
      <c r="S98" s="288">
        <v>4.4999999999999998E-2</v>
      </c>
      <c r="T98" s="288">
        <v>4.4999999999999998E-2</v>
      </c>
      <c r="U98" s="288">
        <v>4.4999999999999998E-2</v>
      </c>
      <c r="V98" s="170" t="s">
        <v>37</v>
      </c>
      <c r="W98" s="288">
        <v>4.4999999999999998E-2</v>
      </c>
      <c r="X98" s="288">
        <v>4.4999999999999998E-2</v>
      </c>
      <c r="Y98" s="287">
        <v>0.09</v>
      </c>
      <c r="Z98" s="287">
        <v>0.09</v>
      </c>
      <c r="AA98" s="288">
        <v>4.4999999999999998E-2</v>
      </c>
      <c r="AB98" s="288">
        <v>4.4999999999999998E-2</v>
      </c>
      <c r="AC98" s="186">
        <v>0.10347170368735979</v>
      </c>
      <c r="AD98" s="186"/>
      <c r="AE98" s="288">
        <v>4.4999999999999998E-2</v>
      </c>
      <c r="AF98" s="288">
        <v>4.4999999999999998E-2</v>
      </c>
      <c r="AG98" s="288">
        <v>4.4999999999999998E-2</v>
      </c>
      <c r="AH98" s="288">
        <v>4.4999999999999998E-2</v>
      </c>
      <c r="AI98" s="288">
        <v>7.4999999999999997E-2</v>
      </c>
      <c r="AJ98" s="288">
        <v>7.4999999999999997E-2</v>
      </c>
      <c r="AK98" s="288">
        <v>7.4999999999999997E-2</v>
      </c>
      <c r="AL98" s="288">
        <v>0.15</v>
      </c>
      <c r="AM98" s="288">
        <v>0.15</v>
      </c>
    </row>
    <row r="99" spans="1:39" x14ac:dyDescent="0.3">
      <c r="A99" s="165" t="s">
        <v>61</v>
      </c>
      <c r="B99" s="166" t="s">
        <v>38</v>
      </c>
      <c r="C99" s="166">
        <v>2009</v>
      </c>
      <c r="D99" s="166">
        <v>105</v>
      </c>
      <c r="E99" s="167">
        <v>0</v>
      </c>
      <c r="F99" s="167">
        <v>1</v>
      </c>
      <c r="G99" s="168">
        <v>16.546833333333332</v>
      </c>
      <c r="H99" s="169">
        <v>72.146166666666673</v>
      </c>
      <c r="I99" s="170">
        <v>-385.34</v>
      </c>
      <c r="J99" s="171" t="s">
        <v>62</v>
      </c>
      <c r="K99" s="172" t="s">
        <v>232</v>
      </c>
      <c r="L99" s="175">
        <v>0</v>
      </c>
      <c r="M99" s="176">
        <v>1</v>
      </c>
      <c r="N99" s="247">
        <v>3.54</v>
      </c>
      <c r="O99" s="247">
        <v>31.46</v>
      </c>
      <c r="P99" s="248">
        <f t="shared" si="2"/>
        <v>35</v>
      </c>
      <c r="Q99" s="172">
        <v>0.4869</v>
      </c>
      <c r="R99" s="288">
        <v>1.5E-3</v>
      </c>
      <c r="S99" s="288">
        <v>4.4999999999999998E-2</v>
      </c>
      <c r="T99" s="288">
        <v>4.4999999999999998E-2</v>
      </c>
      <c r="U99" s="288">
        <v>4.4999999999999998E-2</v>
      </c>
      <c r="V99" s="287">
        <v>0.09</v>
      </c>
      <c r="W99" s="170" t="s">
        <v>37</v>
      </c>
      <c r="X99" s="288">
        <v>1.4999999999999999E-2</v>
      </c>
      <c r="Y99" s="287">
        <v>0.09</v>
      </c>
      <c r="Z99" s="287">
        <v>0.09</v>
      </c>
      <c r="AA99" s="288">
        <v>1.5E-3</v>
      </c>
      <c r="AB99" s="288">
        <v>1.5E-3</v>
      </c>
      <c r="AC99" s="288">
        <v>1.5E-3</v>
      </c>
      <c r="AD99" s="288"/>
      <c r="AE99" s="288">
        <v>1.5E-3</v>
      </c>
      <c r="AF99" s="288">
        <v>1.5E-3</v>
      </c>
      <c r="AG99" s="288">
        <v>7.4999999999999997E-2</v>
      </c>
      <c r="AH99" s="288">
        <v>7.4999999999999997E-2</v>
      </c>
      <c r="AI99" s="288">
        <v>7.4999999999999997E-2</v>
      </c>
      <c r="AJ99" s="288">
        <v>7.4999999999999997E-2</v>
      </c>
      <c r="AK99" s="170" t="s">
        <v>37</v>
      </c>
      <c r="AL99" s="288">
        <v>4.4999999999999998E-2</v>
      </c>
      <c r="AM99" s="287">
        <v>0.09</v>
      </c>
    </row>
    <row r="100" spans="1:39" x14ac:dyDescent="0.3">
      <c r="A100" s="165" t="s">
        <v>64</v>
      </c>
      <c r="B100" s="166" t="s">
        <v>38</v>
      </c>
      <c r="C100" s="166">
        <v>2009</v>
      </c>
      <c r="D100" s="166">
        <v>105</v>
      </c>
      <c r="E100" s="167">
        <v>0</v>
      </c>
      <c r="F100" s="167">
        <v>1</v>
      </c>
      <c r="G100" s="168">
        <v>16.912333333333333</v>
      </c>
      <c r="H100" s="169">
        <v>72.035166666666669</v>
      </c>
      <c r="I100" s="170">
        <v>-342.55</v>
      </c>
      <c r="J100" s="171" t="s">
        <v>65</v>
      </c>
      <c r="K100" s="172" t="s">
        <v>233</v>
      </c>
      <c r="L100" s="175">
        <v>0</v>
      </c>
      <c r="M100" s="176">
        <v>1</v>
      </c>
      <c r="N100" s="247">
        <v>3.47</v>
      </c>
      <c r="O100" s="247">
        <v>37.43</v>
      </c>
      <c r="P100" s="248">
        <f t="shared" si="2"/>
        <v>40.9</v>
      </c>
      <c r="Q100" s="172">
        <v>0.74460000000000004</v>
      </c>
      <c r="R100" s="287">
        <v>0.09</v>
      </c>
      <c r="S100" s="288">
        <v>4.4999999999999998E-2</v>
      </c>
      <c r="T100" s="288">
        <v>4.4999999999999998E-2</v>
      </c>
      <c r="U100" s="288">
        <v>4.4999999999999998E-2</v>
      </c>
      <c r="V100" s="170" t="s">
        <v>37</v>
      </c>
      <c r="W100" s="186">
        <v>0.60968489477883836</v>
      </c>
      <c r="X100" s="186">
        <v>0.64333600879574504</v>
      </c>
      <c r="Y100" s="287">
        <v>0.09</v>
      </c>
      <c r="Z100" s="287">
        <v>0.09</v>
      </c>
      <c r="AA100" s="186">
        <v>0.10774954409069952</v>
      </c>
      <c r="AB100" s="186">
        <v>0.10572603056910448</v>
      </c>
      <c r="AC100" s="186">
        <v>0.67265777651771153</v>
      </c>
      <c r="AD100" s="186"/>
      <c r="AE100" s="186">
        <v>0.33442270929913809</v>
      </c>
      <c r="AF100" s="186">
        <v>0.14672349285180225</v>
      </c>
      <c r="AG100" s="186">
        <v>0.2391569046148784</v>
      </c>
      <c r="AH100" s="288">
        <v>4.4999999999999998E-2</v>
      </c>
      <c r="AI100" s="288">
        <v>7.4999999999999997E-2</v>
      </c>
      <c r="AJ100" s="288">
        <v>7.4999999999999997E-2</v>
      </c>
      <c r="AK100" s="288">
        <v>7.4999999999999997E-2</v>
      </c>
      <c r="AL100" s="288">
        <v>0.15</v>
      </c>
      <c r="AM100" s="288">
        <v>0.15</v>
      </c>
    </row>
    <row r="101" spans="1:39" x14ac:dyDescent="0.3">
      <c r="A101" s="165" t="s">
        <v>66</v>
      </c>
      <c r="B101" s="166" t="s">
        <v>38</v>
      </c>
      <c r="C101" s="166">
        <v>2009</v>
      </c>
      <c r="D101" s="166">
        <v>105</v>
      </c>
      <c r="E101" s="167">
        <v>0</v>
      </c>
      <c r="F101" s="167">
        <v>1</v>
      </c>
      <c r="G101" s="168">
        <v>16.752040000000001</v>
      </c>
      <c r="H101" s="169">
        <v>71.862274999999997</v>
      </c>
      <c r="I101" s="170">
        <v>-357.25</v>
      </c>
      <c r="J101" s="171" t="s">
        <v>67</v>
      </c>
      <c r="K101" s="172" t="s">
        <v>234</v>
      </c>
      <c r="L101" s="175">
        <v>0</v>
      </c>
      <c r="M101" s="176">
        <v>1</v>
      </c>
      <c r="N101" s="247">
        <v>4.99</v>
      </c>
      <c r="O101" s="247">
        <v>46.91</v>
      </c>
      <c r="P101" s="248">
        <f t="shared" si="2"/>
        <v>51.9</v>
      </c>
      <c r="Q101" s="172">
        <v>0.81710000000000005</v>
      </c>
      <c r="R101" s="287">
        <v>0.09</v>
      </c>
      <c r="S101" s="288">
        <v>4.4999999999999998E-2</v>
      </c>
      <c r="T101" s="288">
        <v>4.4999999999999998E-2</v>
      </c>
      <c r="U101" s="288">
        <v>4.4999999999999998E-2</v>
      </c>
      <c r="V101" s="170" t="s">
        <v>37</v>
      </c>
      <c r="W101" s="186">
        <v>0.86684222061070848</v>
      </c>
      <c r="X101" s="186">
        <v>0.86684222061070848</v>
      </c>
      <c r="Y101" s="287">
        <v>0.09</v>
      </c>
      <c r="Z101" s="287">
        <v>0.09</v>
      </c>
      <c r="AA101" s="186">
        <v>0.11789014224853392</v>
      </c>
      <c r="AB101" s="186">
        <v>0.1215506438663186</v>
      </c>
      <c r="AC101" s="186">
        <v>0.89577912218069844</v>
      </c>
      <c r="AD101" s="186"/>
      <c r="AE101" s="186">
        <v>0.40848914829979471</v>
      </c>
      <c r="AF101" s="186">
        <v>0.14741770102434801</v>
      </c>
      <c r="AG101" s="186">
        <v>0.35203148079541102</v>
      </c>
      <c r="AH101" s="288">
        <v>4.4999999999999998E-2</v>
      </c>
      <c r="AI101" s="288">
        <v>7.4999999999999997E-2</v>
      </c>
      <c r="AJ101" s="288">
        <v>7.4999999999999997E-2</v>
      </c>
      <c r="AK101" s="288">
        <v>7.4999999999999997E-2</v>
      </c>
      <c r="AL101" s="288">
        <v>0.15</v>
      </c>
      <c r="AM101" s="288">
        <v>0.15</v>
      </c>
    </row>
    <row r="102" spans="1:39" x14ac:dyDescent="0.3">
      <c r="A102" s="165" t="s">
        <v>68</v>
      </c>
      <c r="B102" s="166" t="s">
        <v>38</v>
      </c>
      <c r="C102" s="166">
        <v>2009</v>
      </c>
      <c r="D102" s="166">
        <v>105</v>
      </c>
      <c r="E102" s="167">
        <v>0</v>
      </c>
      <c r="F102" s="167">
        <v>1</v>
      </c>
      <c r="G102" s="168">
        <v>15.751166666666666</v>
      </c>
      <c r="H102" s="169">
        <v>71.706000000000003</v>
      </c>
      <c r="I102" s="170">
        <v>-778.06</v>
      </c>
      <c r="J102" s="171" t="s">
        <v>69</v>
      </c>
      <c r="K102" s="172" t="s">
        <v>235</v>
      </c>
      <c r="L102" s="175">
        <v>0</v>
      </c>
      <c r="M102" s="176">
        <v>1</v>
      </c>
      <c r="N102" s="247">
        <v>1.82</v>
      </c>
      <c r="O102" s="247">
        <v>23.68</v>
      </c>
      <c r="P102" s="248">
        <f t="shared" si="2"/>
        <v>25.5</v>
      </c>
      <c r="Q102" s="172">
        <v>0.25409999999999999</v>
      </c>
      <c r="R102" s="287">
        <v>0.09</v>
      </c>
      <c r="S102" s="288">
        <v>4.4999999999999998E-2</v>
      </c>
      <c r="T102" s="288">
        <v>4.4999999999999998E-2</v>
      </c>
      <c r="U102" s="288">
        <v>4.4999999999999998E-2</v>
      </c>
      <c r="V102" s="170" t="s">
        <v>37</v>
      </c>
      <c r="W102" s="288">
        <v>4.4999999999999998E-2</v>
      </c>
      <c r="X102" s="288">
        <v>4.4999999999999998E-2</v>
      </c>
      <c r="Y102" s="287">
        <v>0.09</v>
      </c>
      <c r="Z102" s="287">
        <v>0.09</v>
      </c>
      <c r="AA102" s="288">
        <v>4.4999999999999998E-2</v>
      </c>
      <c r="AB102" s="288">
        <v>4.4999999999999998E-2</v>
      </c>
      <c r="AC102" s="288">
        <v>4.4999999999999998E-2</v>
      </c>
      <c r="AD102" s="288"/>
      <c r="AE102" s="288">
        <v>4.4999999999999998E-2</v>
      </c>
      <c r="AF102" s="288">
        <v>4.4999999999999998E-2</v>
      </c>
      <c r="AG102" s="288">
        <v>4.4999999999999998E-2</v>
      </c>
      <c r="AH102" s="288">
        <v>4.4999999999999998E-2</v>
      </c>
      <c r="AI102" s="288">
        <v>7.4999999999999997E-2</v>
      </c>
      <c r="AJ102" s="288">
        <v>7.4999999999999997E-2</v>
      </c>
      <c r="AK102" s="288">
        <v>7.4999999999999997E-2</v>
      </c>
      <c r="AL102" s="288">
        <v>0.15</v>
      </c>
      <c r="AM102" s="288">
        <v>0.15</v>
      </c>
    </row>
    <row r="103" spans="1:39" x14ac:dyDescent="0.3">
      <c r="A103" s="165" t="s">
        <v>70</v>
      </c>
      <c r="B103" s="166" t="s">
        <v>38</v>
      </c>
      <c r="C103" s="166">
        <v>2010</v>
      </c>
      <c r="D103" s="166">
        <v>110</v>
      </c>
      <c r="E103" s="167">
        <v>0</v>
      </c>
      <c r="F103" s="167">
        <v>1</v>
      </c>
      <c r="G103" s="168">
        <v>25.787285000000001</v>
      </c>
      <c r="H103" s="169">
        <v>72.344314999999995</v>
      </c>
      <c r="I103" s="170">
        <v>-249.51</v>
      </c>
      <c r="J103" s="171" t="s">
        <v>71</v>
      </c>
      <c r="K103" s="172" t="s">
        <v>236</v>
      </c>
      <c r="L103" s="175">
        <v>0</v>
      </c>
      <c r="M103" s="176">
        <v>1</v>
      </c>
      <c r="N103" s="247">
        <v>2.66</v>
      </c>
      <c r="O103" s="247">
        <v>32.540000000000006</v>
      </c>
      <c r="P103" s="248">
        <f t="shared" si="2"/>
        <v>35.200000000000003</v>
      </c>
      <c r="Q103" s="172">
        <v>0.41139999999999999</v>
      </c>
      <c r="R103" s="287">
        <v>0.09</v>
      </c>
      <c r="S103" s="288">
        <v>4.4999999999999998E-2</v>
      </c>
      <c r="T103" s="288">
        <v>4.4999999999999998E-2</v>
      </c>
      <c r="U103" s="288">
        <v>4.4999999999999998E-2</v>
      </c>
      <c r="V103" s="170" t="s">
        <v>37</v>
      </c>
      <c r="W103" s="186">
        <v>0.14725678264968886</v>
      </c>
      <c r="X103" s="186">
        <v>0.14725678264968886</v>
      </c>
      <c r="Y103" s="287">
        <v>0.09</v>
      </c>
      <c r="Z103" s="287">
        <v>0.09</v>
      </c>
      <c r="AA103" s="288">
        <v>4.4999999999999998E-2</v>
      </c>
      <c r="AB103" s="288">
        <v>4.4999999999999998E-2</v>
      </c>
      <c r="AC103" s="186">
        <v>0.39200763433196817</v>
      </c>
      <c r="AD103" s="186"/>
      <c r="AE103" s="186">
        <v>0.15446360503659975</v>
      </c>
      <c r="AF103" s="288">
        <v>4.4999999999999998E-2</v>
      </c>
      <c r="AG103" s="288">
        <v>4.4999999999999998E-2</v>
      </c>
      <c r="AH103" s="288">
        <v>4.4999999999999998E-2</v>
      </c>
      <c r="AI103" s="288">
        <v>7.4999999999999997E-2</v>
      </c>
      <c r="AJ103" s="288">
        <v>7.4999999999999997E-2</v>
      </c>
      <c r="AK103" s="288">
        <v>7.4999999999999997E-2</v>
      </c>
      <c r="AL103" s="288">
        <v>0.15</v>
      </c>
      <c r="AM103" s="288">
        <v>0.15</v>
      </c>
    </row>
    <row r="104" spans="1:39" x14ac:dyDescent="0.3">
      <c r="A104" s="165" t="s">
        <v>72</v>
      </c>
      <c r="B104" s="166" t="s">
        <v>38</v>
      </c>
      <c r="C104" s="166">
        <v>2010</v>
      </c>
      <c r="D104" s="166">
        <v>110</v>
      </c>
      <c r="E104" s="167">
        <v>0</v>
      </c>
      <c r="F104" s="167">
        <v>1</v>
      </c>
      <c r="G104" s="168">
        <v>25.843166666666669</v>
      </c>
      <c r="H104" s="169">
        <v>72.096166666666662</v>
      </c>
      <c r="I104" s="170">
        <v>-236.26</v>
      </c>
      <c r="J104" s="171" t="s">
        <v>73</v>
      </c>
      <c r="K104" s="172" t="s">
        <v>237</v>
      </c>
      <c r="L104" s="175">
        <v>0</v>
      </c>
      <c r="M104" s="176">
        <v>1</v>
      </c>
      <c r="N104" s="247">
        <v>3.52</v>
      </c>
      <c r="O104" s="247">
        <v>44.379999999999995</v>
      </c>
      <c r="P104" s="248">
        <f t="shared" si="2"/>
        <v>47.9</v>
      </c>
      <c r="Q104" s="172">
        <v>0.47110000000000002</v>
      </c>
      <c r="R104" s="287">
        <v>0.09</v>
      </c>
      <c r="S104" s="288">
        <v>4.4999999999999998E-2</v>
      </c>
      <c r="T104" s="288">
        <v>4.4999999999999998E-2</v>
      </c>
      <c r="U104" s="288">
        <v>4.4999999999999998E-2</v>
      </c>
      <c r="V104" s="170" t="s">
        <v>37</v>
      </c>
      <c r="W104" s="186">
        <v>0.36954234341850234</v>
      </c>
      <c r="X104" s="186">
        <v>0.36954234341850234</v>
      </c>
      <c r="Y104" s="287">
        <v>0.09</v>
      </c>
      <c r="Z104" s="287">
        <v>0.09</v>
      </c>
      <c r="AA104" s="288">
        <v>4.4999999999999998E-2</v>
      </c>
      <c r="AB104" s="288">
        <v>4.4999999999999998E-2</v>
      </c>
      <c r="AC104" s="186">
        <v>0.56663322174756303</v>
      </c>
      <c r="AD104" s="186"/>
      <c r="AE104" s="186">
        <v>0.25203402983471035</v>
      </c>
      <c r="AF104" s="288">
        <v>4.4999999999999998E-2</v>
      </c>
      <c r="AG104" s="288">
        <v>4.4999999999999998E-2</v>
      </c>
      <c r="AH104" s="288">
        <v>4.4999999999999998E-2</v>
      </c>
      <c r="AI104" s="288">
        <v>7.4999999999999997E-2</v>
      </c>
      <c r="AJ104" s="288">
        <v>7.4999999999999997E-2</v>
      </c>
      <c r="AK104" s="288">
        <v>7.4999999999999997E-2</v>
      </c>
      <c r="AL104" s="288">
        <v>0.15</v>
      </c>
      <c r="AM104" s="288">
        <v>0.15</v>
      </c>
    </row>
    <row r="105" spans="1:39" x14ac:dyDescent="0.3">
      <c r="A105" s="165" t="s">
        <v>74</v>
      </c>
      <c r="B105" s="166" t="s">
        <v>38</v>
      </c>
      <c r="C105" s="166">
        <v>2010</v>
      </c>
      <c r="D105" s="166">
        <v>110</v>
      </c>
      <c r="E105" s="167">
        <v>0</v>
      </c>
      <c r="F105" s="167">
        <v>1</v>
      </c>
      <c r="G105" s="168">
        <v>17.025739999999999</v>
      </c>
      <c r="H105" s="169">
        <v>70.394076666666663</v>
      </c>
      <c r="I105" s="170">
        <v>-1072.26</v>
      </c>
      <c r="J105" s="171" t="s">
        <v>75</v>
      </c>
      <c r="K105" s="172" t="s">
        <v>238</v>
      </c>
      <c r="L105" s="175">
        <v>0</v>
      </c>
      <c r="M105" s="176">
        <v>1</v>
      </c>
      <c r="N105" s="247">
        <v>2.0299999999999998</v>
      </c>
      <c r="O105" s="247">
        <v>15.770000000000001</v>
      </c>
      <c r="P105" s="248">
        <f t="shared" si="2"/>
        <v>17.8</v>
      </c>
      <c r="Q105" s="172">
        <v>0.44140000000000001</v>
      </c>
      <c r="R105" s="287">
        <v>0.09</v>
      </c>
      <c r="S105" s="288">
        <v>4.4999999999999998E-2</v>
      </c>
      <c r="T105" s="288">
        <v>4.4999999999999998E-2</v>
      </c>
      <c r="U105" s="288">
        <v>4.4999999999999998E-2</v>
      </c>
      <c r="V105" s="170" t="s">
        <v>37</v>
      </c>
      <c r="W105" s="288">
        <v>4.4999999999999998E-2</v>
      </c>
      <c r="X105" s="288">
        <v>4.4999999999999998E-2</v>
      </c>
      <c r="Y105" s="287">
        <v>0.09</v>
      </c>
      <c r="Z105" s="287">
        <v>0.09</v>
      </c>
      <c r="AA105" s="288">
        <v>4.4999999999999998E-2</v>
      </c>
      <c r="AB105" s="288">
        <v>4.4999999999999998E-2</v>
      </c>
      <c r="AC105" s="288">
        <v>4.4999999999999998E-2</v>
      </c>
      <c r="AD105" s="288"/>
      <c r="AE105" s="288">
        <v>4.4999999999999998E-2</v>
      </c>
      <c r="AF105" s="288">
        <v>4.4999999999999998E-2</v>
      </c>
      <c r="AG105" s="288">
        <v>4.4999999999999998E-2</v>
      </c>
      <c r="AH105" s="288">
        <v>4.4999999999999998E-2</v>
      </c>
      <c r="AI105" s="288">
        <v>7.4999999999999997E-2</v>
      </c>
      <c r="AJ105" s="288">
        <v>7.4999999999999997E-2</v>
      </c>
      <c r="AK105" s="288">
        <v>7.4999999999999997E-2</v>
      </c>
      <c r="AL105" s="288">
        <v>0.15</v>
      </c>
      <c r="AM105" s="288">
        <v>0.15</v>
      </c>
    </row>
    <row r="106" spans="1:39" x14ac:dyDescent="0.3">
      <c r="A106" s="165" t="s">
        <v>76</v>
      </c>
      <c r="B106" s="166" t="s">
        <v>38</v>
      </c>
      <c r="C106" s="166">
        <v>2010</v>
      </c>
      <c r="D106" s="166">
        <v>110</v>
      </c>
      <c r="E106" s="167">
        <v>0</v>
      </c>
      <c r="F106" s="167">
        <v>1</v>
      </c>
      <c r="G106" s="168">
        <v>16.906833333333335</v>
      </c>
      <c r="H106" s="169">
        <v>70.897666666666666</v>
      </c>
      <c r="I106" s="170">
        <v>-936.54</v>
      </c>
      <c r="J106" s="171" t="s">
        <v>77</v>
      </c>
      <c r="K106" s="172" t="s">
        <v>239</v>
      </c>
      <c r="L106" s="175">
        <v>0</v>
      </c>
      <c r="M106" s="176">
        <v>1</v>
      </c>
      <c r="N106" s="247">
        <v>1.73</v>
      </c>
      <c r="O106" s="247">
        <v>11.969999999999999</v>
      </c>
      <c r="P106" s="248">
        <f t="shared" si="2"/>
        <v>13.7</v>
      </c>
      <c r="Q106" s="172">
        <v>0.29975000000000002</v>
      </c>
      <c r="R106" s="287">
        <v>0.09</v>
      </c>
      <c r="S106" s="288">
        <v>4.4999999999999998E-2</v>
      </c>
      <c r="T106" s="288">
        <v>4.4999999999999998E-2</v>
      </c>
      <c r="U106" s="288">
        <v>4.4999999999999998E-2</v>
      </c>
      <c r="V106" s="170" t="s">
        <v>37</v>
      </c>
      <c r="W106" s="288">
        <v>4.4999999999999998E-2</v>
      </c>
      <c r="X106" s="288">
        <v>4.4999999999999998E-2</v>
      </c>
      <c r="Y106" s="287">
        <v>0.09</v>
      </c>
      <c r="Z106" s="287">
        <v>0.09</v>
      </c>
      <c r="AA106" s="288">
        <v>4.4999999999999998E-2</v>
      </c>
      <c r="AB106" s="288">
        <v>4.4999999999999998E-2</v>
      </c>
      <c r="AC106" s="288">
        <v>4.4999999999999998E-2</v>
      </c>
      <c r="AD106" s="288"/>
      <c r="AE106" s="288">
        <v>4.4999999999999998E-2</v>
      </c>
      <c r="AF106" s="288">
        <v>4.4999999999999998E-2</v>
      </c>
      <c r="AG106" s="288">
        <v>4.4999999999999998E-2</v>
      </c>
      <c r="AH106" s="288">
        <v>4.4999999999999998E-2</v>
      </c>
      <c r="AI106" s="288">
        <v>7.4999999999999997E-2</v>
      </c>
      <c r="AJ106" s="288">
        <v>7.4999999999999997E-2</v>
      </c>
      <c r="AK106" s="288">
        <v>7.4999999999999997E-2</v>
      </c>
      <c r="AL106" s="288">
        <v>0.15</v>
      </c>
      <c r="AM106" s="288">
        <v>0.15</v>
      </c>
    </row>
    <row r="107" spans="1:39" x14ac:dyDescent="0.3">
      <c r="A107" s="165" t="s">
        <v>78</v>
      </c>
      <c r="B107" s="166" t="s">
        <v>38</v>
      </c>
      <c r="C107" s="166">
        <v>2010</v>
      </c>
      <c r="D107" s="166">
        <v>110</v>
      </c>
      <c r="E107" s="167">
        <v>0</v>
      </c>
      <c r="F107" s="167">
        <v>1</v>
      </c>
      <c r="G107" s="168">
        <v>19.572666666666667</v>
      </c>
      <c r="H107" s="169">
        <v>70.481666666666669</v>
      </c>
      <c r="I107" s="170">
        <v>-303.60000000000002</v>
      </c>
      <c r="J107" s="171" t="s">
        <v>79</v>
      </c>
      <c r="K107" s="172" t="s">
        <v>240</v>
      </c>
      <c r="L107" s="175">
        <v>0</v>
      </c>
      <c r="M107" s="176">
        <v>1</v>
      </c>
      <c r="N107" s="247">
        <v>1.53</v>
      </c>
      <c r="O107" s="247">
        <v>14.570000000000002</v>
      </c>
      <c r="P107" s="248">
        <f t="shared" si="2"/>
        <v>16.100000000000001</v>
      </c>
      <c r="Q107" s="172">
        <v>0.59989999999999999</v>
      </c>
      <c r="R107" s="287">
        <v>0.09</v>
      </c>
      <c r="S107" s="288">
        <v>4.4999999999999998E-2</v>
      </c>
      <c r="T107" s="288">
        <v>4.4999999999999998E-2</v>
      </c>
      <c r="U107" s="288">
        <v>4.4999999999999998E-2</v>
      </c>
      <c r="V107" s="170" t="s">
        <v>37</v>
      </c>
      <c r="W107" s="288">
        <v>4.4999999999999998E-2</v>
      </c>
      <c r="X107" s="288">
        <v>4.4999999999999998E-2</v>
      </c>
      <c r="Y107" s="287">
        <v>0.09</v>
      </c>
      <c r="Z107" s="287">
        <v>0.09</v>
      </c>
      <c r="AA107" s="288">
        <v>4.4999999999999998E-2</v>
      </c>
      <c r="AB107" s="288">
        <v>4.4999999999999998E-2</v>
      </c>
      <c r="AC107" s="288">
        <v>4.4999999999999998E-2</v>
      </c>
      <c r="AD107" s="288"/>
      <c r="AE107" s="288">
        <v>4.4999999999999998E-2</v>
      </c>
      <c r="AF107" s="288">
        <v>4.4999999999999998E-2</v>
      </c>
      <c r="AG107" s="288">
        <v>4.4999999999999998E-2</v>
      </c>
      <c r="AH107" s="288">
        <v>4.4999999999999998E-2</v>
      </c>
      <c r="AI107" s="288">
        <v>7.4999999999999997E-2</v>
      </c>
      <c r="AJ107" s="288">
        <v>7.4999999999999997E-2</v>
      </c>
      <c r="AK107" s="288">
        <v>7.4999999999999997E-2</v>
      </c>
      <c r="AL107" s="288">
        <v>0.15</v>
      </c>
      <c r="AM107" s="288">
        <v>0.15</v>
      </c>
    </row>
    <row r="108" spans="1:39" x14ac:dyDescent="0.3">
      <c r="A108" s="165" t="s">
        <v>80</v>
      </c>
      <c r="B108" s="166" t="s">
        <v>38</v>
      </c>
      <c r="C108" s="166">
        <v>2010</v>
      </c>
      <c r="D108" s="166">
        <v>112</v>
      </c>
      <c r="E108" s="167">
        <v>0</v>
      </c>
      <c r="F108" s="167">
        <v>1</v>
      </c>
      <c r="G108" s="168">
        <v>20.831333333333333</v>
      </c>
      <c r="H108" s="169">
        <v>70.770499999999998</v>
      </c>
      <c r="I108" s="170">
        <v>-247.22</v>
      </c>
      <c r="J108" s="171" t="s">
        <v>81</v>
      </c>
      <c r="K108" s="172" t="s">
        <v>241</v>
      </c>
      <c r="L108" s="175">
        <v>0</v>
      </c>
      <c r="M108" s="176">
        <v>1</v>
      </c>
      <c r="N108" s="247">
        <v>1.93</v>
      </c>
      <c r="O108" s="247">
        <v>38.97</v>
      </c>
      <c r="P108" s="248">
        <f t="shared" si="2"/>
        <v>40.9</v>
      </c>
      <c r="Q108" s="172">
        <v>0.44940000000000002</v>
      </c>
      <c r="R108" s="287">
        <v>0.09</v>
      </c>
      <c r="S108" s="288">
        <v>4.4999999999999998E-2</v>
      </c>
      <c r="T108" s="288">
        <v>4.4999999999999998E-2</v>
      </c>
      <c r="U108" s="288">
        <v>4.4999999999999998E-2</v>
      </c>
      <c r="V108" s="170" t="s">
        <v>37</v>
      </c>
      <c r="W108" s="186">
        <v>0.20420636429767489</v>
      </c>
      <c r="X108" s="186">
        <v>0.20420636429767489</v>
      </c>
      <c r="Y108" s="287">
        <v>0.09</v>
      </c>
      <c r="Z108" s="287">
        <v>0.09</v>
      </c>
      <c r="AA108" s="288">
        <v>4.4999999999999998E-2</v>
      </c>
      <c r="AB108" s="288">
        <v>4.4999999999999998E-2</v>
      </c>
      <c r="AC108" s="186">
        <v>0.27970107563234675</v>
      </c>
      <c r="AD108" s="186"/>
      <c r="AE108" s="186">
        <v>0.13890644234792487</v>
      </c>
      <c r="AF108" s="288">
        <v>4.4999999999999998E-2</v>
      </c>
      <c r="AG108" s="288">
        <v>4.4999999999999998E-2</v>
      </c>
      <c r="AH108" s="288">
        <v>4.4999999999999998E-2</v>
      </c>
      <c r="AI108" s="288">
        <v>7.4999999999999997E-2</v>
      </c>
      <c r="AJ108" s="288">
        <v>7.4999999999999997E-2</v>
      </c>
      <c r="AK108" s="288">
        <v>7.4999999999999997E-2</v>
      </c>
      <c r="AL108" s="288">
        <v>0.15</v>
      </c>
      <c r="AM108" s="288">
        <v>0.15</v>
      </c>
    </row>
    <row r="109" spans="1:39" x14ac:dyDescent="0.3">
      <c r="A109" s="165" t="s">
        <v>82</v>
      </c>
      <c r="B109" s="166" t="s">
        <v>38</v>
      </c>
      <c r="C109" s="166">
        <v>2010</v>
      </c>
      <c r="D109" s="166">
        <v>112</v>
      </c>
      <c r="E109" s="167">
        <v>0</v>
      </c>
      <c r="F109" s="167">
        <v>1</v>
      </c>
      <c r="G109" s="168">
        <v>21.045648333333332</v>
      </c>
      <c r="H109" s="169">
        <v>70.695674999999994</v>
      </c>
      <c r="I109" s="170">
        <v>-259.29000000000002</v>
      </c>
      <c r="J109" s="171" t="s">
        <v>83</v>
      </c>
      <c r="K109" s="172" t="s">
        <v>242</v>
      </c>
      <c r="L109" s="175">
        <v>0</v>
      </c>
      <c r="M109" s="176">
        <v>1</v>
      </c>
      <c r="N109" s="247">
        <v>2.39</v>
      </c>
      <c r="O109" s="247">
        <v>26.81</v>
      </c>
      <c r="P109" s="248">
        <f t="shared" si="2"/>
        <v>29.2</v>
      </c>
      <c r="Q109" s="172">
        <v>0.54349999999999998</v>
      </c>
      <c r="R109" s="287">
        <v>0.09</v>
      </c>
      <c r="S109" s="288">
        <v>4.4999999999999998E-2</v>
      </c>
      <c r="T109" s="288">
        <v>4.4999999999999998E-2</v>
      </c>
      <c r="U109" s="288">
        <v>4.4999999999999998E-2</v>
      </c>
      <c r="V109" s="170" t="s">
        <v>37</v>
      </c>
      <c r="W109" s="186">
        <v>9.0684424360076704E-2</v>
      </c>
      <c r="X109" s="186">
        <v>9.0684424360076704E-2</v>
      </c>
      <c r="Y109" s="287">
        <v>0.09</v>
      </c>
      <c r="Z109" s="287">
        <v>0.09</v>
      </c>
      <c r="AA109" s="288">
        <v>4.4999999999999998E-2</v>
      </c>
      <c r="AB109" s="288">
        <v>4.4999999999999998E-2</v>
      </c>
      <c r="AC109" s="186">
        <v>0.15854495256337475</v>
      </c>
      <c r="AD109" s="186"/>
      <c r="AE109" s="186">
        <v>0.10132501462174491</v>
      </c>
      <c r="AF109" s="288">
        <v>4.4999999999999998E-2</v>
      </c>
      <c r="AG109" s="288">
        <v>4.4999999999999998E-2</v>
      </c>
      <c r="AH109" s="288">
        <v>4.4999999999999998E-2</v>
      </c>
      <c r="AI109" s="288">
        <v>7.4999999999999997E-2</v>
      </c>
      <c r="AJ109" s="288">
        <v>7.4999999999999997E-2</v>
      </c>
      <c r="AK109" s="288">
        <v>7.4999999999999997E-2</v>
      </c>
      <c r="AL109" s="288">
        <v>0.15</v>
      </c>
      <c r="AM109" s="288">
        <v>0.15</v>
      </c>
    </row>
    <row r="110" spans="1:39" x14ac:dyDescent="0.3">
      <c r="A110" s="165" t="s">
        <v>84</v>
      </c>
      <c r="B110" s="166" t="s">
        <v>38</v>
      </c>
      <c r="C110" s="166">
        <v>2010</v>
      </c>
      <c r="D110" s="166">
        <v>112</v>
      </c>
      <c r="E110" s="167">
        <v>0</v>
      </c>
      <c r="F110" s="167">
        <v>1</v>
      </c>
      <c r="G110" s="168">
        <v>20.843833333333333</v>
      </c>
      <c r="H110" s="169">
        <v>70.68383333333334</v>
      </c>
      <c r="I110" s="170">
        <v>-203.43</v>
      </c>
      <c r="J110" s="171" t="s">
        <v>85</v>
      </c>
      <c r="K110" s="172" t="s">
        <v>243</v>
      </c>
      <c r="L110" s="175">
        <v>0</v>
      </c>
      <c r="M110" s="176">
        <v>1</v>
      </c>
      <c r="N110" s="247">
        <v>2.82</v>
      </c>
      <c r="O110" s="247">
        <v>36.979999999999997</v>
      </c>
      <c r="P110" s="248">
        <f t="shared" si="2"/>
        <v>39.799999999999997</v>
      </c>
      <c r="Q110" s="172">
        <v>0.60570000000000002</v>
      </c>
      <c r="R110" s="287">
        <v>0.09</v>
      </c>
      <c r="S110" s="288">
        <v>4.4999999999999998E-2</v>
      </c>
      <c r="T110" s="288">
        <v>4.4999999999999998E-2</v>
      </c>
      <c r="U110" s="288">
        <v>4.4999999999999998E-2</v>
      </c>
      <c r="V110" s="170" t="s">
        <v>37</v>
      </c>
      <c r="W110" s="186">
        <v>0.23858735381419705</v>
      </c>
      <c r="X110" s="186">
        <v>0.23858735381419705</v>
      </c>
      <c r="Y110" s="287">
        <v>0.09</v>
      </c>
      <c r="Z110" s="287">
        <v>0.09</v>
      </c>
      <c r="AA110" s="288">
        <v>4.4999999999999998E-2</v>
      </c>
      <c r="AB110" s="288">
        <v>4.4999999999999998E-2</v>
      </c>
      <c r="AC110" s="186">
        <v>0.291542463273746</v>
      </c>
      <c r="AD110" s="186"/>
      <c r="AE110" s="186">
        <v>0.12385279743705002</v>
      </c>
      <c r="AF110" s="288">
        <v>4.4999999999999998E-2</v>
      </c>
      <c r="AG110" s="288">
        <v>4.4999999999999998E-2</v>
      </c>
      <c r="AH110" s="288">
        <v>4.4999999999999998E-2</v>
      </c>
      <c r="AI110" s="288">
        <v>7.4999999999999997E-2</v>
      </c>
      <c r="AJ110" s="288">
        <v>7.4999999999999997E-2</v>
      </c>
      <c r="AK110" s="288">
        <v>7.4999999999999997E-2</v>
      </c>
      <c r="AL110" s="288">
        <v>0.15</v>
      </c>
      <c r="AM110" s="288">
        <v>0.15</v>
      </c>
    </row>
    <row r="111" spans="1:39" x14ac:dyDescent="0.3">
      <c r="A111" s="165" t="s">
        <v>86</v>
      </c>
      <c r="B111" s="166" t="s">
        <v>38</v>
      </c>
      <c r="C111" s="166">
        <v>2010</v>
      </c>
      <c r="D111" s="166">
        <v>112</v>
      </c>
      <c r="E111" s="167">
        <v>0</v>
      </c>
      <c r="F111" s="167">
        <v>1</v>
      </c>
      <c r="G111" s="168">
        <v>20.242833333333333</v>
      </c>
      <c r="H111" s="169">
        <v>70.772833333333338</v>
      </c>
      <c r="I111" s="170">
        <v>-213.44</v>
      </c>
      <c r="J111" s="171" t="s">
        <v>87</v>
      </c>
      <c r="K111" s="172" t="s">
        <v>244</v>
      </c>
      <c r="L111" s="175">
        <v>0</v>
      </c>
      <c r="M111" s="176">
        <v>1</v>
      </c>
      <c r="N111" s="247">
        <v>2.63</v>
      </c>
      <c r="O111" s="247">
        <v>36.97</v>
      </c>
      <c r="P111" s="248">
        <f t="shared" si="2"/>
        <v>39.6</v>
      </c>
      <c r="Q111" s="172">
        <v>0.46229999999999999</v>
      </c>
      <c r="R111" s="287">
        <v>0.09</v>
      </c>
      <c r="S111" s="288">
        <v>4.4999999999999998E-2</v>
      </c>
      <c r="T111" s="288">
        <v>4.4999999999999998E-2</v>
      </c>
      <c r="U111" s="288">
        <v>4.4999999999999998E-2</v>
      </c>
      <c r="V111" s="170" t="s">
        <v>37</v>
      </c>
      <c r="W111" s="186">
        <v>0.2527589835574599</v>
      </c>
      <c r="X111" s="186">
        <v>0.28704473904203071</v>
      </c>
      <c r="Y111" s="287">
        <v>0.09</v>
      </c>
      <c r="Z111" s="287">
        <v>0.09</v>
      </c>
      <c r="AA111" s="288">
        <v>4.4999999999999998E-2</v>
      </c>
      <c r="AB111" s="288">
        <v>4.4999999999999998E-2</v>
      </c>
      <c r="AC111" s="186">
        <v>0.46081922253381996</v>
      </c>
      <c r="AD111" s="186"/>
      <c r="AE111" s="186">
        <v>0.18339888473228252</v>
      </c>
      <c r="AF111" s="288">
        <v>4.4999999999999998E-2</v>
      </c>
      <c r="AG111" s="288">
        <v>4.4999999999999998E-2</v>
      </c>
      <c r="AH111" s="288">
        <v>4.4999999999999998E-2</v>
      </c>
      <c r="AI111" s="288">
        <v>7.4999999999999997E-2</v>
      </c>
      <c r="AJ111" s="288">
        <v>7.4999999999999997E-2</v>
      </c>
      <c r="AK111" s="288">
        <v>7.4999999999999997E-2</v>
      </c>
      <c r="AL111" s="288">
        <v>0.15</v>
      </c>
      <c r="AM111" s="288">
        <v>0.15</v>
      </c>
    </row>
    <row r="112" spans="1:39" x14ac:dyDescent="0.3">
      <c r="A112" s="165" t="s">
        <v>88</v>
      </c>
      <c r="B112" s="166" t="s">
        <v>38</v>
      </c>
      <c r="C112" s="166">
        <v>2011</v>
      </c>
      <c r="D112" s="166">
        <v>105</v>
      </c>
      <c r="E112" s="167">
        <v>0</v>
      </c>
      <c r="F112" s="167">
        <v>1</v>
      </c>
      <c r="G112" s="179">
        <v>27.755666666666666</v>
      </c>
      <c r="H112" s="180">
        <v>71.45183333333334</v>
      </c>
      <c r="I112" s="170">
        <v>-402.76</v>
      </c>
      <c r="J112" s="171" t="s">
        <v>89</v>
      </c>
      <c r="K112" s="172" t="s">
        <v>245</v>
      </c>
      <c r="L112" s="175">
        <v>0</v>
      </c>
      <c r="M112" s="176">
        <v>1</v>
      </c>
      <c r="N112" s="247">
        <v>6.51</v>
      </c>
      <c r="O112" s="247">
        <v>73.089999999999989</v>
      </c>
      <c r="P112" s="248">
        <f t="shared" si="2"/>
        <v>79.599999999999994</v>
      </c>
      <c r="Q112" s="172">
        <v>0.86</v>
      </c>
      <c r="R112" s="288">
        <v>1.5E-3</v>
      </c>
      <c r="S112" s="287">
        <v>0.09</v>
      </c>
      <c r="T112" s="287">
        <v>0.09</v>
      </c>
      <c r="U112" s="287">
        <v>0.09</v>
      </c>
      <c r="V112" s="287">
        <v>0.09</v>
      </c>
      <c r="W112" s="170" t="s">
        <v>37</v>
      </c>
      <c r="X112" s="288">
        <v>1.5E-3</v>
      </c>
      <c r="Y112" s="287">
        <v>0.09</v>
      </c>
      <c r="Z112" s="287">
        <v>0.09</v>
      </c>
      <c r="AA112" s="288">
        <v>1.5E-3</v>
      </c>
      <c r="AB112" s="288">
        <v>1.5E-3</v>
      </c>
      <c r="AC112" s="288">
        <v>1.5E-3</v>
      </c>
      <c r="AD112" s="288"/>
      <c r="AE112" s="288">
        <v>1.5E-3</v>
      </c>
      <c r="AF112" s="288">
        <v>1.5E-3</v>
      </c>
      <c r="AG112" s="288">
        <v>7.4999999999999997E-2</v>
      </c>
      <c r="AH112" s="288">
        <v>7.4999999999999997E-2</v>
      </c>
      <c r="AI112" s="288">
        <v>7.4999999999999997E-2</v>
      </c>
      <c r="AJ112" s="288">
        <v>7.4999999999999997E-2</v>
      </c>
      <c r="AK112" s="170" t="s">
        <v>37</v>
      </c>
      <c r="AL112" s="288">
        <v>4.4999999999999998E-2</v>
      </c>
      <c r="AM112" s="287">
        <v>0.09</v>
      </c>
    </row>
    <row r="113" spans="1:39" x14ac:dyDescent="0.3">
      <c r="A113" s="165" t="s">
        <v>90</v>
      </c>
      <c r="B113" s="166" t="s">
        <v>38</v>
      </c>
      <c r="C113" s="166">
        <v>2011</v>
      </c>
      <c r="D113" s="166">
        <v>113</v>
      </c>
      <c r="E113" s="167">
        <v>0</v>
      </c>
      <c r="F113" s="167">
        <v>1</v>
      </c>
      <c r="G113" s="181">
        <v>11.156639999999999</v>
      </c>
      <c r="H113" s="182">
        <v>67.798661999999993</v>
      </c>
      <c r="I113" s="170">
        <v>-263.85000000000002</v>
      </c>
      <c r="J113" s="171" t="s">
        <v>91</v>
      </c>
      <c r="K113" s="172" t="s">
        <v>246</v>
      </c>
      <c r="L113" s="175">
        <v>0</v>
      </c>
      <c r="M113" s="176">
        <v>1</v>
      </c>
      <c r="N113" s="247">
        <v>3.81</v>
      </c>
      <c r="O113" s="247">
        <v>51.69</v>
      </c>
      <c r="P113" s="248">
        <f t="shared" si="2"/>
        <v>55.5</v>
      </c>
      <c r="Q113" s="172">
        <v>0.54</v>
      </c>
      <c r="R113" s="288">
        <v>1.5E-3</v>
      </c>
      <c r="S113" s="287">
        <v>0.09</v>
      </c>
      <c r="T113" s="287">
        <v>0.09</v>
      </c>
      <c r="U113" s="287">
        <v>0.09</v>
      </c>
      <c r="V113" s="287">
        <v>0.09</v>
      </c>
      <c r="W113" s="170" t="s">
        <v>37</v>
      </c>
      <c r="X113" s="188">
        <v>0.23</v>
      </c>
      <c r="Y113" s="287">
        <v>0.09</v>
      </c>
      <c r="Z113" s="287">
        <v>0.09</v>
      </c>
      <c r="AA113" s="288">
        <v>1.5E-3</v>
      </c>
      <c r="AB113" s="288">
        <v>1.5E-3</v>
      </c>
      <c r="AC113" s="188">
        <v>0.36</v>
      </c>
      <c r="AD113" s="188"/>
      <c r="AE113" s="188">
        <v>0.21</v>
      </c>
      <c r="AF113" s="288">
        <v>1.5E-3</v>
      </c>
      <c r="AG113" s="288">
        <v>7.4999999999999997E-2</v>
      </c>
      <c r="AH113" s="288">
        <v>7.4999999999999997E-2</v>
      </c>
      <c r="AI113" s="288">
        <v>7.4999999999999997E-2</v>
      </c>
      <c r="AJ113" s="288">
        <v>7.4999999999999997E-2</v>
      </c>
      <c r="AK113" s="170" t="s">
        <v>37</v>
      </c>
      <c r="AL113" s="288">
        <v>4.4999999999999998E-2</v>
      </c>
      <c r="AM113" s="287">
        <v>0.09</v>
      </c>
    </row>
    <row r="114" spans="1:39" x14ac:dyDescent="0.3">
      <c r="A114" s="165" t="s">
        <v>92</v>
      </c>
      <c r="B114" s="166" t="s">
        <v>38</v>
      </c>
      <c r="C114" s="166">
        <v>2011</v>
      </c>
      <c r="D114" s="166">
        <v>113</v>
      </c>
      <c r="E114" s="167">
        <v>0</v>
      </c>
      <c r="F114" s="167">
        <v>1</v>
      </c>
      <c r="G114" s="181">
        <v>8.9934720000000006</v>
      </c>
      <c r="H114" s="182">
        <v>67.785863000000006</v>
      </c>
      <c r="I114" s="170">
        <v>-854.73</v>
      </c>
      <c r="J114" s="171" t="s">
        <v>93</v>
      </c>
      <c r="K114" s="172" t="s">
        <v>247</v>
      </c>
      <c r="L114" s="175">
        <v>0</v>
      </c>
      <c r="M114" s="176">
        <v>1</v>
      </c>
      <c r="N114" s="247">
        <v>8.34</v>
      </c>
      <c r="O114" s="247">
        <v>54.86</v>
      </c>
      <c r="P114" s="248">
        <f t="shared" si="2"/>
        <v>63.2</v>
      </c>
      <c r="Q114" s="172">
        <v>0.57999999999999996</v>
      </c>
      <c r="R114" s="288">
        <v>1.5E-3</v>
      </c>
      <c r="S114" s="287">
        <v>0.09</v>
      </c>
      <c r="T114" s="287">
        <v>0.09</v>
      </c>
      <c r="U114" s="287">
        <v>0.09</v>
      </c>
      <c r="V114" s="287">
        <v>0.09</v>
      </c>
      <c r="W114" s="170" t="s">
        <v>37</v>
      </c>
      <c r="X114" s="288">
        <v>1.5E-3</v>
      </c>
      <c r="Y114" s="287">
        <v>0.09</v>
      </c>
      <c r="Z114" s="287">
        <v>0.09</v>
      </c>
      <c r="AA114" s="288">
        <v>1.5E-3</v>
      </c>
      <c r="AB114" s="288">
        <v>1.5E-3</v>
      </c>
      <c r="AC114" s="188">
        <v>0.09</v>
      </c>
      <c r="AD114" s="188"/>
      <c r="AE114" s="188">
        <v>0.03</v>
      </c>
      <c r="AF114" s="188">
        <v>0.02</v>
      </c>
      <c r="AG114" s="288">
        <v>7.4999999999999997E-2</v>
      </c>
      <c r="AH114" s="288">
        <v>7.4999999999999997E-2</v>
      </c>
      <c r="AI114" s="288">
        <v>7.4999999999999997E-2</v>
      </c>
      <c r="AJ114" s="288">
        <v>7.4999999999999997E-2</v>
      </c>
      <c r="AK114" s="170" t="s">
        <v>37</v>
      </c>
      <c r="AL114" s="288">
        <v>4.4999999999999998E-2</v>
      </c>
      <c r="AM114" s="287">
        <v>0.09</v>
      </c>
    </row>
    <row r="115" spans="1:39" x14ac:dyDescent="0.3">
      <c r="A115" s="165" t="s">
        <v>94</v>
      </c>
      <c r="B115" s="166" t="s">
        <v>38</v>
      </c>
      <c r="C115" s="166">
        <v>2012</v>
      </c>
      <c r="D115" s="166">
        <v>106</v>
      </c>
      <c r="E115" s="167">
        <v>0</v>
      </c>
      <c r="F115" s="167">
        <v>1</v>
      </c>
      <c r="G115" s="181">
        <v>10.078749999999999</v>
      </c>
      <c r="H115" s="182">
        <v>68.346999999999994</v>
      </c>
      <c r="I115" s="170">
        <v>-1963.22</v>
      </c>
      <c r="J115" s="171" t="s">
        <v>95</v>
      </c>
      <c r="K115" s="172" t="s">
        <v>248</v>
      </c>
      <c r="L115" s="175">
        <v>0</v>
      </c>
      <c r="M115" s="176">
        <v>1</v>
      </c>
      <c r="N115" s="247">
        <v>7.66</v>
      </c>
      <c r="O115" s="247">
        <v>63.240000000000009</v>
      </c>
      <c r="P115" s="248">
        <f t="shared" si="2"/>
        <v>70.900000000000006</v>
      </c>
      <c r="Q115" s="172">
        <v>0.74</v>
      </c>
      <c r="R115" s="288">
        <v>1.5E-3</v>
      </c>
      <c r="S115" s="287">
        <v>0.09</v>
      </c>
      <c r="T115" s="287">
        <v>0.09</v>
      </c>
      <c r="U115" s="287">
        <v>0.09</v>
      </c>
      <c r="V115" s="287">
        <v>0.09</v>
      </c>
      <c r="W115" s="170" t="s">
        <v>37</v>
      </c>
      <c r="X115" s="288">
        <v>1.5E-3</v>
      </c>
      <c r="Y115" s="287">
        <v>0.09</v>
      </c>
      <c r="Z115" s="287">
        <v>0.09</v>
      </c>
      <c r="AA115" s="288">
        <v>1.5E-3</v>
      </c>
      <c r="AB115" s="288">
        <v>1.5E-3</v>
      </c>
      <c r="AC115" s="186">
        <v>0.3</v>
      </c>
      <c r="AD115" s="186"/>
      <c r="AE115" s="186">
        <v>0.1</v>
      </c>
      <c r="AF115" s="288">
        <v>1.5E-3</v>
      </c>
      <c r="AG115" s="288">
        <v>7.4999999999999997E-2</v>
      </c>
      <c r="AH115" s="288">
        <v>7.4999999999999997E-2</v>
      </c>
      <c r="AI115" s="288">
        <v>7.4999999999999997E-2</v>
      </c>
      <c r="AJ115" s="288">
        <v>7.4999999999999997E-2</v>
      </c>
      <c r="AK115" s="170" t="s">
        <v>37</v>
      </c>
      <c r="AL115" s="288">
        <v>4.4999999999999998E-2</v>
      </c>
      <c r="AM115" s="287">
        <v>0.09</v>
      </c>
    </row>
    <row r="116" spans="1:39" x14ac:dyDescent="0.3">
      <c r="A116" s="165" t="s">
        <v>96</v>
      </c>
      <c r="B116" s="166" t="s">
        <v>38</v>
      </c>
      <c r="C116" s="166">
        <v>2013</v>
      </c>
      <c r="D116" s="166">
        <v>112</v>
      </c>
      <c r="E116" s="167">
        <v>0</v>
      </c>
      <c r="F116" s="167">
        <v>1</v>
      </c>
      <c r="G116" s="168">
        <v>4.6850516666666664</v>
      </c>
      <c r="H116" s="169">
        <v>63.031451666666669</v>
      </c>
      <c r="I116" s="170">
        <v>-767.55</v>
      </c>
      <c r="J116" s="171" t="s">
        <v>97</v>
      </c>
      <c r="K116" s="172" t="s">
        <v>249</v>
      </c>
      <c r="L116" s="175">
        <v>0</v>
      </c>
      <c r="M116" s="176">
        <v>1</v>
      </c>
      <c r="N116" s="247">
        <v>10.3</v>
      </c>
      <c r="O116" s="247">
        <v>69.5</v>
      </c>
      <c r="P116" s="248">
        <f t="shared" si="2"/>
        <v>79.8</v>
      </c>
      <c r="Q116" s="172">
        <v>1.36</v>
      </c>
      <c r="R116" s="288">
        <v>1.5E-3</v>
      </c>
      <c r="S116" s="287">
        <v>0.09</v>
      </c>
      <c r="T116" s="287">
        <v>0.09</v>
      </c>
      <c r="U116" s="287">
        <v>0.09</v>
      </c>
      <c r="V116" s="287">
        <v>0.09</v>
      </c>
      <c r="W116" s="170" t="s">
        <v>37</v>
      </c>
      <c r="X116" s="288">
        <v>1.5E-3</v>
      </c>
      <c r="Y116" s="287">
        <v>0.09</v>
      </c>
      <c r="Z116" s="287">
        <v>0.09</v>
      </c>
      <c r="AA116" s="288">
        <v>1.5E-3</v>
      </c>
      <c r="AB116" s="288">
        <v>1.5E-3</v>
      </c>
      <c r="AC116" s="188">
        <v>0.31</v>
      </c>
      <c r="AD116" s="188"/>
      <c r="AE116" s="188">
        <v>0.44</v>
      </c>
      <c r="AF116" s="188">
        <v>0.09</v>
      </c>
      <c r="AG116" s="188">
        <v>0.15</v>
      </c>
      <c r="AH116" s="288">
        <v>7.4999999999999997E-2</v>
      </c>
      <c r="AI116" s="288">
        <v>7.4999999999999997E-2</v>
      </c>
      <c r="AJ116" s="288">
        <v>7.4999999999999997E-2</v>
      </c>
      <c r="AK116" s="170" t="s">
        <v>37</v>
      </c>
      <c r="AL116" s="288">
        <v>4.4999999999999998E-2</v>
      </c>
      <c r="AM116" s="287">
        <v>0.09</v>
      </c>
    </row>
    <row r="117" spans="1:39" x14ac:dyDescent="0.3">
      <c r="A117" s="165" t="s">
        <v>98</v>
      </c>
      <c r="B117" s="166" t="s">
        <v>38</v>
      </c>
      <c r="C117" s="166">
        <v>2014</v>
      </c>
      <c r="D117" s="166">
        <v>106</v>
      </c>
      <c r="E117" s="167">
        <v>0</v>
      </c>
      <c r="F117" s="183">
        <v>1</v>
      </c>
      <c r="G117" s="169">
        <v>30.918166666666668</v>
      </c>
      <c r="H117" s="169">
        <v>69.898328333333339</v>
      </c>
      <c r="I117" s="184">
        <v>-314.22000000000003</v>
      </c>
      <c r="J117" s="171" t="s">
        <v>99</v>
      </c>
      <c r="K117" s="185" t="s">
        <v>250</v>
      </c>
      <c r="L117" s="175">
        <v>0</v>
      </c>
      <c r="M117" s="176">
        <v>1</v>
      </c>
      <c r="N117" s="249">
        <v>11.1</v>
      </c>
      <c r="O117" s="249">
        <v>86.2</v>
      </c>
      <c r="P117" s="248">
        <f t="shared" si="2"/>
        <v>97.3</v>
      </c>
      <c r="Q117" s="195">
        <v>1.78</v>
      </c>
      <c r="R117" s="288">
        <v>1.5E-3</v>
      </c>
      <c r="S117" s="287">
        <v>0.09</v>
      </c>
      <c r="T117" s="287">
        <v>0.09</v>
      </c>
      <c r="U117" s="287">
        <v>0.09</v>
      </c>
      <c r="V117" s="287">
        <v>0.09</v>
      </c>
      <c r="W117" s="170" t="s">
        <v>37</v>
      </c>
      <c r="X117" s="288">
        <v>1.5E-3</v>
      </c>
      <c r="Y117" s="287">
        <v>0.09</v>
      </c>
      <c r="Z117" s="287">
        <v>0.09</v>
      </c>
      <c r="AA117" s="288">
        <v>1.5E-3</v>
      </c>
      <c r="AB117" s="288">
        <v>1.5E-3</v>
      </c>
      <c r="AC117" s="188">
        <v>0.01</v>
      </c>
      <c r="AD117" s="188"/>
      <c r="AE117" s="288">
        <v>1.5E-3</v>
      </c>
      <c r="AF117" s="288">
        <v>1.5E-3</v>
      </c>
      <c r="AG117" s="288">
        <v>7.4999999999999997E-2</v>
      </c>
      <c r="AH117" s="288">
        <v>7.4999999999999997E-2</v>
      </c>
      <c r="AI117" s="288">
        <v>7.4999999999999997E-2</v>
      </c>
      <c r="AJ117" s="288">
        <v>7.4999999999999997E-2</v>
      </c>
      <c r="AK117" s="170" t="s">
        <v>37</v>
      </c>
      <c r="AL117" s="288">
        <v>4.4999999999999998E-2</v>
      </c>
      <c r="AM117" s="287">
        <v>0.09</v>
      </c>
    </row>
    <row r="118" spans="1:39" x14ac:dyDescent="0.3">
      <c r="A118" s="165" t="s">
        <v>100</v>
      </c>
      <c r="B118" s="166" t="s">
        <v>38</v>
      </c>
      <c r="C118" s="166">
        <v>2014</v>
      </c>
      <c r="D118" s="166">
        <v>106</v>
      </c>
      <c r="E118" s="167">
        <v>0</v>
      </c>
      <c r="F118" s="183">
        <v>1</v>
      </c>
      <c r="G118" s="169">
        <v>29.909566666666667</v>
      </c>
      <c r="H118" s="169">
        <v>70.855321666666669</v>
      </c>
      <c r="I118" s="186">
        <v>-377.84</v>
      </c>
      <c r="J118" s="171" t="s">
        <v>101</v>
      </c>
      <c r="K118" s="185" t="s">
        <v>251</v>
      </c>
      <c r="L118" s="175">
        <v>0</v>
      </c>
      <c r="M118" s="176">
        <v>1</v>
      </c>
      <c r="N118" s="249">
        <v>5.98</v>
      </c>
      <c r="O118" s="249">
        <v>58.019999999999996</v>
      </c>
      <c r="P118" s="248">
        <f t="shared" si="2"/>
        <v>64</v>
      </c>
      <c r="Q118" s="172">
        <v>0.83799999999999997</v>
      </c>
      <c r="R118" s="287">
        <v>0.09</v>
      </c>
      <c r="S118" s="288">
        <v>4.4999999999999998E-2</v>
      </c>
      <c r="T118" s="288">
        <v>4.4999999999999998E-2</v>
      </c>
      <c r="U118" s="288">
        <v>4.4999999999999998E-2</v>
      </c>
      <c r="V118" s="170" t="s">
        <v>37</v>
      </c>
      <c r="W118" s="186">
        <v>0.46078827279393769</v>
      </c>
      <c r="X118" s="186">
        <v>0.46078827279393769</v>
      </c>
      <c r="Y118" s="287">
        <v>0.09</v>
      </c>
      <c r="Z118" s="287">
        <v>0.09</v>
      </c>
      <c r="AA118" s="288">
        <v>4.4999999999999998E-2</v>
      </c>
      <c r="AB118" s="288">
        <v>4.4999999999999998E-2</v>
      </c>
      <c r="AC118" s="186">
        <v>0.61214116698217247</v>
      </c>
      <c r="AD118" s="186"/>
      <c r="AE118" s="186">
        <v>0.41601415879270842</v>
      </c>
      <c r="AF118" s="186">
        <v>0.10302011440904754</v>
      </c>
      <c r="AG118" s="186">
        <v>0.18694946789525421</v>
      </c>
      <c r="AH118" s="288">
        <v>4.4999999999999998E-2</v>
      </c>
      <c r="AI118" s="288">
        <v>7.4999999999999997E-2</v>
      </c>
      <c r="AJ118" s="288">
        <v>7.4999999999999997E-2</v>
      </c>
      <c r="AK118" s="288">
        <v>7.4999999999999997E-2</v>
      </c>
      <c r="AL118" s="288">
        <v>0.15</v>
      </c>
      <c r="AM118" s="288">
        <v>0.15</v>
      </c>
    </row>
    <row r="119" spans="1:39" x14ac:dyDescent="0.3">
      <c r="A119" s="165" t="s">
        <v>102</v>
      </c>
      <c r="B119" s="166" t="s">
        <v>38</v>
      </c>
      <c r="C119" s="166">
        <v>2014</v>
      </c>
      <c r="D119" s="166">
        <v>106</v>
      </c>
      <c r="E119" s="167">
        <v>0</v>
      </c>
      <c r="F119" s="183">
        <v>1</v>
      </c>
      <c r="G119" s="169">
        <v>29.65583333333333</v>
      </c>
      <c r="H119" s="169">
        <v>71.055833333333339</v>
      </c>
      <c r="I119" s="186">
        <v>-339.35</v>
      </c>
      <c r="J119" s="171" t="s">
        <v>103</v>
      </c>
      <c r="K119" s="185" t="s">
        <v>252</v>
      </c>
      <c r="L119" s="175">
        <v>0</v>
      </c>
      <c r="M119" s="176">
        <v>1</v>
      </c>
      <c r="N119" s="249">
        <v>2.56</v>
      </c>
      <c r="O119" s="249">
        <v>29.74</v>
      </c>
      <c r="P119" s="248">
        <f t="shared" si="2"/>
        <v>32.299999999999997</v>
      </c>
      <c r="Q119" s="172">
        <v>0.41499999999999998</v>
      </c>
      <c r="R119" s="287">
        <v>0.09</v>
      </c>
      <c r="S119" s="288">
        <v>4.4999999999999998E-2</v>
      </c>
      <c r="T119" s="288">
        <v>4.4999999999999998E-2</v>
      </c>
      <c r="U119" s="288">
        <v>4.4999999999999998E-2</v>
      </c>
      <c r="V119" s="170" t="s">
        <v>37</v>
      </c>
      <c r="W119" s="186">
        <v>0.174839103764281</v>
      </c>
      <c r="X119" s="186">
        <v>0.20364671612625271</v>
      </c>
      <c r="Y119" s="287">
        <v>0.09</v>
      </c>
      <c r="Z119" s="287">
        <v>0.09</v>
      </c>
      <c r="AA119" s="288">
        <v>4.4999999999999998E-2</v>
      </c>
      <c r="AB119" s="288">
        <v>4.4999999999999998E-2</v>
      </c>
      <c r="AC119" s="186">
        <v>0.29872600779134317</v>
      </c>
      <c r="AD119" s="186"/>
      <c r="AE119" s="186">
        <v>0.26545404810946882</v>
      </c>
      <c r="AF119" s="288">
        <v>4.4999999999999998E-2</v>
      </c>
      <c r="AG119" s="288">
        <v>4.4999999999999998E-2</v>
      </c>
      <c r="AH119" s="288">
        <v>4.4999999999999998E-2</v>
      </c>
      <c r="AI119" s="288">
        <v>7.4999999999999997E-2</v>
      </c>
      <c r="AJ119" s="288">
        <v>7.4999999999999997E-2</v>
      </c>
      <c r="AK119" s="288">
        <v>7.4999999999999997E-2</v>
      </c>
      <c r="AL119" s="288">
        <v>0.15</v>
      </c>
      <c r="AM119" s="288">
        <v>0.15</v>
      </c>
    </row>
    <row r="120" spans="1:39" x14ac:dyDescent="0.3">
      <c r="A120" s="165" t="s">
        <v>104</v>
      </c>
      <c r="B120" s="166" t="s">
        <v>38</v>
      </c>
      <c r="C120" s="166">
        <v>2014</v>
      </c>
      <c r="D120" s="166">
        <v>106</v>
      </c>
      <c r="E120" s="167">
        <v>0</v>
      </c>
      <c r="F120" s="183">
        <v>1</v>
      </c>
      <c r="G120" s="169">
        <v>29.195166666666669</v>
      </c>
      <c r="H120" s="169">
        <v>71.321999999999989</v>
      </c>
      <c r="I120" s="186">
        <v>-361.72</v>
      </c>
      <c r="J120" s="171" t="s">
        <v>105</v>
      </c>
      <c r="K120" s="185" t="s">
        <v>253</v>
      </c>
      <c r="L120" s="175">
        <v>0</v>
      </c>
      <c r="M120" s="176">
        <v>1</v>
      </c>
      <c r="N120" s="249">
        <v>5.29</v>
      </c>
      <c r="O120" s="249">
        <v>53.61</v>
      </c>
      <c r="P120" s="248">
        <f t="shared" si="2"/>
        <v>58.9</v>
      </c>
      <c r="Q120" s="172">
        <v>0.76400000000000001</v>
      </c>
      <c r="R120" s="287">
        <v>0.09</v>
      </c>
      <c r="S120" s="288">
        <v>4.4999999999999998E-2</v>
      </c>
      <c r="T120" s="288">
        <v>4.4999999999999998E-2</v>
      </c>
      <c r="U120" s="288">
        <v>4.4999999999999998E-2</v>
      </c>
      <c r="V120" s="170" t="s">
        <v>37</v>
      </c>
      <c r="W120" s="186">
        <v>0.53603231689390263</v>
      </c>
      <c r="X120" s="186">
        <v>0.53603231689390263</v>
      </c>
      <c r="Y120" s="287">
        <v>0.09</v>
      </c>
      <c r="Z120" s="287">
        <v>0.09</v>
      </c>
      <c r="AA120" s="186">
        <v>0.12595850766767897</v>
      </c>
      <c r="AB120" s="186">
        <v>0.10558579683007303</v>
      </c>
      <c r="AC120" s="186">
        <v>0.76805617292143569</v>
      </c>
      <c r="AD120" s="186"/>
      <c r="AE120" s="186">
        <v>0.38033285507154158</v>
      </c>
      <c r="AF120" s="186">
        <v>0.12424093917655049</v>
      </c>
      <c r="AG120" s="186">
        <v>0.23868193144912644</v>
      </c>
      <c r="AH120" s="288">
        <v>4.4999999999999998E-2</v>
      </c>
      <c r="AI120" s="288">
        <v>7.4999999999999997E-2</v>
      </c>
      <c r="AJ120" s="288">
        <v>7.4999999999999997E-2</v>
      </c>
      <c r="AK120" s="288">
        <v>7.4999999999999997E-2</v>
      </c>
      <c r="AL120" s="288">
        <v>0.15</v>
      </c>
      <c r="AM120" s="288">
        <v>0.15</v>
      </c>
    </row>
    <row r="121" spans="1:39" x14ac:dyDescent="0.3">
      <c r="A121" s="165" t="s">
        <v>106</v>
      </c>
      <c r="B121" s="166" t="s">
        <v>38</v>
      </c>
      <c r="C121" s="166">
        <v>2014</v>
      </c>
      <c r="D121" s="166">
        <v>208</v>
      </c>
      <c r="E121" s="167">
        <v>0</v>
      </c>
      <c r="F121" s="183">
        <v>1</v>
      </c>
      <c r="G121" s="169">
        <v>5.5731666666666664</v>
      </c>
      <c r="H121" s="169">
        <v>63.590666666666657</v>
      </c>
      <c r="I121" s="186">
        <v>-767.18</v>
      </c>
      <c r="J121" s="171" t="s">
        <v>107</v>
      </c>
      <c r="K121" s="185" t="s">
        <v>254</v>
      </c>
      <c r="L121" s="175">
        <v>0</v>
      </c>
      <c r="M121" s="176">
        <v>1</v>
      </c>
      <c r="N121" s="249">
        <v>12.4</v>
      </c>
      <c r="O121" s="249">
        <v>74.699999999999989</v>
      </c>
      <c r="P121" s="248">
        <f t="shared" si="2"/>
        <v>87.1</v>
      </c>
      <c r="Q121" s="172">
        <v>1.46</v>
      </c>
      <c r="R121" s="288">
        <v>1.5E-3</v>
      </c>
      <c r="S121" s="287">
        <v>0.09</v>
      </c>
      <c r="T121" s="287">
        <v>0.09</v>
      </c>
      <c r="U121" s="287">
        <v>0.09</v>
      </c>
      <c r="V121" s="287">
        <v>0.09</v>
      </c>
      <c r="W121" s="170" t="s">
        <v>37</v>
      </c>
      <c r="X121" s="288">
        <v>1.5E-3</v>
      </c>
      <c r="Y121" s="287">
        <v>0.09</v>
      </c>
      <c r="Z121" s="287">
        <v>0.09</v>
      </c>
      <c r="AA121" s="288">
        <v>1.5E-3</v>
      </c>
      <c r="AB121" s="288">
        <v>1.5E-3</v>
      </c>
      <c r="AC121" s="188">
        <v>0.08</v>
      </c>
      <c r="AD121" s="188"/>
      <c r="AE121" s="288">
        <v>1.5E-3</v>
      </c>
      <c r="AF121" s="288">
        <v>1.5E-3</v>
      </c>
      <c r="AG121" s="288">
        <v>7.4999999999999997E-2</v>
      </c>
      <c r="AH121" s="288">
        <v>7.4999999999999997E-2</v>
      </c>
      <c r="AI121" s="288">
        <v>7.4999999999999997E-2</v>
      </c>
      <c r="AJ121" s="288">
        <v>7.4999999999999997E-2</v>
      </c>
      <c r="AK121" s="170" t="s">
        <v>37</v>
      </c>
      <c r="AL121" s="288">
        <v>4.4999999999999998E-2</v>
      </c>
      <c r="AM121" s="287">
        <v>0.09</v>
      </c>
    </row>
    <row r="122" spans="1:39" x14ac:dyDescent="0.3">
      <c r="A122" s="187" t="s">
        <v>108</v>
      </c>
      <c r="B122" s="166" t="s">
        <v>38</v>
      </c>
      <c r="C122" s="166">
        <v>2015</v>
      </c>
      <c r="D122" s="166">
        <v>109</v>
      </c>
      <c r="E122" s="188">
        <v>0</v>
      </c>
      <c r="F122" s="189">
        <v>1</v>
      </c>
      <c r="G122" s="169">
        <v>34.303641599999999</v>
      </c>
      <c r="H122" s="169">
        <v>73.212119999999999</v>
      </c>
      <c r="I122" s="189">
        <v>-206.52</v>
      </c>
      <c r="J122" s="188" t="s">
        <v>109</v>
      </c>
      <c r="K122" s="172" t="s">
        <v>255</v>
      </c>
      <c r="L122" s="175">
        <v>0</v>
      </c>
      <c r="M122" s="176">
        <v>1</v>
      </c>
      <c r="N122" s="247">
        <v>8</v>
      </c>
      <c r="O122" s="247">
        <v>51.6</v>
      </c>
      <c r="P122" s="248">
        <f t="shared" si="2"/>
        <v>59.6</v>
      </c>
      <c r="Q122" s="250">
        <v>1.17</v>
      </c>
      <c r="R122" s="287">
        <v>0.09</v>
      </c>
      <c r="S122" s="288">
        <v>4.4999999999999998E-2</v>
      </c>
      <c r="T122" s="288">
        <v>4.4999999999999998E-2</v>
      </c>
      <c r="U122" s="288">
        <v>4.4999999999999998E-2</v>
      </c>
      <c r="V122" s="170" t="s">
        <v>37</v>
      </c>
      <c r="W122" s="186">
        <v>0.39002232482344523</v>
      </c>
      <c r="X122" s="186">
        <v>0.40076202089832874</v>
      </c>
      <c r="Y122" s="287">
        <v>0.09</v>
      </c>
      <c r="Z122" s="287">
        <v>0.09</v>
      </c>
      <c r="AA122" s="288">
        <v>4.4999999999999998E-2</v>
      </c>
      <c r="AB122" s="288">
        <v>4.4999999999999998E-2</v>
      </c>
      <c r="AC122" s="186">
        <v>0.68387096825019955</v>
      </c>
      <c r="AD122" s="186"/>
      <c r="AE122" s="186">
        <v>0.40259069952416365</v>
      </c>
      <c r="AF122" s="186">
        <v>9.4959651196977024E-2</v>
      </c>
      <c r="AG122" s="186">
        <v>0.10786380531771439</v>
      </c>
      <c r="AH122" s="288">
        <v>4.4999999999999998E-2</v>
      </c>
      <c r="AI122" s="288">
        <v>7.4999999999999997E-2</v>
      </c>
      <c r="AJ122" s="288">
        <v>7.4999999999999997E-2</v>
      </c>
      <c r="AK122" s="288">
        <v>7.4999999999999997E-2</v>
      </c>
      <c r="AL122" s="288">
        <v>0.15</v>
      </c>
      <c r="AM122" s="288">
        <v>0.15</v>
      </c>
    </row>
    <row r="123" spans="1:39" x14ac:dyDescent="0.3">
      <c r="A123" s="187" t="s">
        <v>110</v>
      </c>
      <c r="B123" s="166" t="s">
        <v>38</v>
      </c>
      <c r="C123" s="166">
        <v>2015</v>
      </c>
      <c r="D123" s="166">
        <v>109</v>
      </c>
      <c r="E123" s="188">
        <v>0</v>
      </c>
      <c r="F123" s="189">
        <v>1</v>
      </c>
      <c r="G123" s="169">
        <v>36.257750000000001</v>
      </c>
      <c r="H123" s="169">
        <v>73.346493300000006</v>
      </c>
      <c r="I123" s="189">
        <v>-229.55</v>
      </c>
      <c r="J123" s="188" t="s">
        <v>111</v>
      </c>
      <c r="K123" s="172" t="s">
        <v>256</v>
      </c>
      <c r="L123" s="175">
        <v>0</v>
      </c>
      <c r="M123" s="176">
        <v>1</v>
      </c>
      <c r="N123" s="247">
        <v>7.11</v>
      </c>
      <c r="O123" s="247">
        <v>49.99</v>
      </c>
      <c r="P123" s="248">
        <f t="shared" si="2"/>
        <v>57.1</v>
      </c>
      <c r="Q123" s="250">
        <v>1.52</v>
      </c>
      <c r="R123" s="287">
        <v>0.09</v>
      </c>
      <c r="S123" s="288">
        <v>4.4999999999999998E-2</v>
      </c>
      <c r="T123" s="288">
        <v>4.4999999999999998E-2</v>
      </c>
      <c r="U123" s="288">
        <v>4.4999999999999998E-2</v>
      </c>
      <c r="V123" s="170" t="s">
        <v>37</v>
      </c>
      <c r="W123" s="186">
        <v>0.1673251806636995</v>
      </c>
      <c r="X123" s="186">
        <v>0.18531376053759754</v>
      </c>
      <c r="Y123" s="287">
        <v>0.09</v>
      </c>
      <c r="Z123" s="287">
        <v>0.09</v>
      </c>
      <c r="AA123" s="288">
        <v>4.4999999999999998E-2</v>
      </c>
      <c r="AB123" s="288">
        <v>4.4999999999999998E-2</v>
      </c>
      <c r="AC123" s="186">
        <v>0.44750710726835397</v>
      </c>
      <c r="AD123" s="186"/>
      <c r="AE123" s="186">
        <v>0.26127377841665028</v>
      </c>
      <c r="AF123" s="288">
        <v>4.4999999999999998E-2</v>
      </c>
      <c r="AG123" s="288">
        <v>4.4999999999999998E-2</v>
      </c>
      <c r="AH123" s="288">
        <v>4.4999999999999998E-2</v>
      </c>
      <c r="AI123" s="288">
        <v>7.4999999999999997E-2</v>
      </c>
      <c r="AJ123" s="288">
        <v>7.4999999999999997E-2</v>
      </c>
      <c r="AK123" s="288">
        <v>7.4999999999999997E-2</v>
      </c>
      <c r="AL123" s="288">
        <v>0.15</v>
      </c>
      <c r="AM123" s="288">
        <v>0.15</v>
      </c>
    </row>
    <row r="124" spans="1:39" x14ac:dyDescent="0.3">
      <c r="A124" s="187" t="s">
        <v>112</v>
      </c>
      <c r="B124" s="166" t="s">
        <v>38</v>
      </c>
      <c r="C124" s="166">
        <v>2015</v>
      </c>
      <c r="D124" s="166">
        <v>109</v>
      </c>
      <c r="E124" s="188">
        <v>0</v>
      </c>
      <c r="F124" s="189">
        <v>1</v>
      </c>
      <c r="G124" s="169">
        <v>36.576666600000003</v>
      </c>
      <c r="H124" s="169">
        <v>73.5998333</v>
      </c>
      <c r="I124" s="189">
        <v>-257.55</v>
      </c>
      <c r="J124" s="188" t="s">
        <v>113</v>
      </c>
      <c r="K124" s="172" t="s">
        <v>257</v>
      </c>
      <c r="L124" s="175">
        <v>0</v>
      </c>
      <c r="M124" s="176">
        <v>1</v>
      </c>
      <c r="N124" s="247">
        <v>7.33</v>
      </c>
      <c r="O124" s="247">
        <v>60.870000000000005</v>
      </c>
      <c r="P124" s="248">
        <f t="shared" si="2"/>
        <v>68.2</v>
      </c>
      <c r="Q124" s="250">
        <v>2.3199999999999998</v>
      </c>
      <c r="R124" s="288">
        <v>1.5E-3</v>
      </c>
      <c r="S124" s="287">
        <v>0.09</v>
      </c>
      <c r="T124" s="287">
        <v>0.09</v>
      </c>
      <c r="U124" s="287">
        <v>0.09</v>
      </c>
      <c r="V124" s="287">
        <v>0.09</v>
      </c>
      <c r="W124" s="170" t="s">
        <v>37</v>
      </c>
      <c r="X124" s="188">
        <v>0.08</v>
      </c>
      <c r="Y124" s="287">
        <v>0.09</v>
      </c>
      <c r="Z124" s="287">
        <v>0.09</v>
      </c>
      <c r="AA124" s="188">
        <v>0.02</v>
      </c>
      <c r="AB124" s="188">
        <v>0.03</v>
      </c>
      <c r="AC124" s="188">
        <v>0.28000000000000003</v>
      </c>
      <c r="AD124" s="188"/>
      <c r="AE124" s="188">
        <v>7.0000000000000007E-2</v>
      </c>
      <c r="AF124" s="188">
        <v>0.01</v>
      </c>
      <c r="AG124" s="288">
        <v>7.4999999999999997E-2</v>
      </c>
      <c r="AH124" s="288">
        <v>7.4999999999999997E-2</v>
      </c>
      <c r="AI124" s="288">
        <v>7.4999999999999997E-2</v>
      </c>
      <c r="AJ124" s="288">
        <v>7.4999999999999997E-2</v>
      </c>
      <c r="AK124" s="170" t="s">
        <v>37</v>
      </c>
      <c r="AL124" s="288">
        <v>4.4999999999999998E-2</v>
      </c>
      <c r="AM124" s="287">
        <v>0.09</v>
      </c>
    </row>
    <row r="125" spans="1:39" x14ac:dyDescent="0.3">
      <c r="A125" s="187" t="s">
        <v>114</v>
      </c>
      <c r="B125" s="166" t="s">
        <v>38</v>
      </c>
      <c r="C125" s="166">
        <v>2015</v>
      </c>
      <c r="D125" s="166">
        <v>113</v>
      </c>
      <c r="E125" s="188">
        <v>0</v>
      </c>
      <c r="F125" s="189">
        <v>1</v>
      </c>
      <c r="G125" s="169">
        <v>8.2386666000000002</v>
      </c>
      <c r="H125" s="169">
        <v>66.560500000000005</v>
      </c>
      <c r="I125" s="189">
        <v>-330.44</v>
      </c>
      <c r="J125" s="188" t="s">
        <v>115</v>
      </c>
      <c r="K125" s="172" t="s">
        <v>258</v>
      </c>
      <c r="L125" s="175">
        <v>0</v>
      </c>
      <c r="M125" s="176">
        <v>1</v>
      </c>
      <c r="N125" s="247">
        <v>6.16</v>
      </c>
      <c r="O125" s="247">
        <v>54.84</v>
      </c>
      <c r="P125" s="248">
        <f t="shared" si="2"/>
        <v>61</v>
      </c>
      <c r="Q125" s="250">
        <v>0.496</v>
      </c>
      <c r="R125" s="288">
        <v>1.5E-3</v>
      </c>
      <c r="S125" s="287">
        <v>0.09</v>
      </c>
      <c r="T125" s="287">
        <v>0.09</v>
      </c>
      <c r="U125" s="287">
        <v>0.09</v>
      </c>
      <c r="V125" s="287">
        <v>0.09</v>
      </c>
      <c r="W125" s="170" t="s">
        <v>37</v>
      </c>
      <c r="X125" s="188">
        <v>0.05</v>
      </c>
      <c r="Y125" s="287">
        <v>0.09</v>
      </c>
      <c r="Z125" s="287">
        <v>0.09</v>
      </c>
      <c r="AA125" s="188">
        <v>7.0000000000000007E-2</v>
      </c>
      <c r="AB125" s="188">
        <v>0.06</v>
      </c>
      <c r="AC125" s="188">
        <v>0.42</v>
      </c>
      <c r="AD125" s="188"/>
      <c r="AE125" s="188">
        <v>0.12</v>
      </c>
      <c r="AF125" s="288">
        <v>1.5E-3</v>
      </c>
      <c r="AG125" s="288">
        <v>7.4999999999999997E-2</v>
      </c>
      <c r="AH125" s="288">
        <v>7.4999999999999997E-2</v>
      </c>
      <c r="AI125" s="288">
        <v>7.4999999999999997E-2</v>
      </c>
      <c r="AJ125" s="288">
        <v>7.4999999999999997E-2</v>
      </c>
      <c r="AK125" s="170" t="s">
        <v>37</v>
      </c>
      <c r="AL125" s="288">
        <v>4.4999999999999998E-2</v>
      </c>
      <c r="AM125" s="287">
        <v>0.09</v>
      </c>
    </row>
    <row r="126" spans="1:39" x14ac:dyDescent="0.3">
      <c r="A126" s="190" t="s">
        <v>116</v>
      </c>
      <c r="B126" s="166" t="s">
        <v>38</v>
      </c>
      <c r="C126" s="191">
        <v>2016</v>
      </c>
      <c r="D126" s="166">
        <v>113</v>
      </c>
      <c r="E126" s="191">
        <v>0</v>
      </c>
      <c r="F126" s="192">
        <v>1</v>
      </c>
      <c r="G126" s="191">
        <v>28.3279</v>
      </c>
      <c r="H126" s="191">
        <v>78.151200000000003</v>
      </c>
      <c r="I126" s="193">
        <v>-306.60000000000002</v>
      </c>
      <c r="J126" s="194" t="s">
        <v>117</v>
      </c>
      <c r="K126" s="195" t="s">
        <v>259</v>
      </c>
      <c r="L126" s="196">
        <v>0</v>
      </c>
      <c r="M126" s="195">
        <v>1</v>
      </c>
      <c r="N126" s="251">
        <v>14.2</v>
      </c>
      <c r="O126" s="251">
        <f>89.6-N126</f>
        <v>75.399999999999991</v>
      </c>
      <c r="P126" s="248">
        <f t="shared" si="2"/>
        <v>89.6</v>
      </c>
      <c r="Q126" s="252">
        <v>1.28</v>
      </c>
      <c r="R126" s="287">
        <v>0.09</v>
      </c>
      <c r="S126" s="288">
        <v>4.4999999999999998E-2</v>
      </c>
      <c r="T126" s="288">
        <v>4.4999999999999998E-2</v>
      </c>
      <c r="U126" s="288">
        <v>4.4999999999999998E-2</v>
      </c>
      <c r="V126" s="170" t="s">
        <v>37</v>
      </c>
      <c r="W126" s="186">
        <v>0.17785702894987235</v>
      </c>
      <c r="X126" s="186">
        <v>0.20572332419609221</v>
      </c>
      <c r="Y126" s="287">
        <v>0.09</v>
      </c>
      <c r="Z126" s="287">
        <v>0.09</v>
      </c>
      <c r="AA126" s="288">
        <v>4.4999999999999998E-2</v>
      </c>
      <c r="AB126" s="288">
        <v>4.4999999999999998E-2</v>
      </c>
      <c r="AC126" s="186">
        <v>0.46816589615140047</v>
      </c>
      <c r="AD126" s="186"/>
      <c r="AE126" s="186">
        <v>0.12694184490335</v>
      </c>
      <c r="AF126" s="288">
        <v>4.4999999999999998E-2</v>
      </c>
      <c r="AG126" s="288">
        <v>4.4999999999999998E-2</v>
      </c>
      <c r="AH126" s="288">
        <v>4.4999999999999998E-2</v>
      </c>
      <c r="AI126" s="288">
        <v>7.4999999999999997E-2</v>
      </c>
      <c r="AJ126" s="288">
        <v>7.4999999999999997E-2</v>
      </c>
      <c r="AK126" s="288">
        <v>7.4999999999999997E-2</v>
      </c>
      <c r="AL126" s="288">
        <v>0.15</v>
      </c>
      <c r="AM126" s="288">
        <v>0.15</v>
      </c>
    </row>
    <row r="127" spans="1:39" x14ac:dyDescent="0.3">
      <c r="A127" s="197" t="s">
        <v>118</v>
      </c>
      <c r="B127" s="166" t="s">
        <v>38</v>
      </c>
      <c r="C127" s="166">
        <v>2016</v>
      </c>
      <c r="D127" s="166">
        <v>113</v>
      </c>
      <c r="E127" s="166">
        <v>0</v>
      </c>
      <c r="F127" s="198">
        <v>1</v>
      </c>
      <c r="G127" s="166">
        <v>27.366599999999998</v>
      </c>
      <c r="H127" s="166">
        <v>76.287700000000001</v>
      </c>
      <c r="I127" s="170">
        <v>-133.80000000000001</v>
      </c>
      <c r="J127" s="199" t="s">
        <v>119</v>
      </c>
      <c r="K127" s="172" t="s">
        <v>118</v>
      </c>
      <c r="L127" s="200">
        <v>0</v>
      </c>
      <c r="M127" s="172">
        <v>1</v>
      </c>
      <c r="N127" s="253">
        <v>7.15</v>
      </c>
      <c r="O127" s="226">
        <f>81.1-N127</f>
        <v>73.949999999999989</v>
      </c>
      <c r="P127" s="248">
        <f t="shared" si="2"/>
        <v>81.099999999999994</v>
      </c>
      <c r="Q127" s="250">
        <v>1.65</v>
      </c>
      <c r="R127" s="287">
        <v>0.09</v>
      </c>
      <c r="S127" s="288">
        <v>4.4999999999999998E-2</v>
      </c>
      <c r="T127" s="288">
        <v>4.4999999999999998E-2</v>
      </c>
      <c r="U127" s="288">
        <v>4.4999999999999998E-2</v>
      </c>
      <c r="V127" s="170" t="s">
        <v>37</v>
      </c>
      <c r="W127" s="186">
        <v>9.1889203140287756E-2</v>
      </c>
      <c r="X127" s="186">
        <v>9.1889203140287756E-2</v>
      </c>
      <c r="Y127" s="287">
        <v>0.09</v>
      </c>
      <c r="Z127" s="287">
        <v>0.09</v>
      </c>
      <c r="AA127" s="288">
        <v>4.4999999999999998E-2</v>
      </c>
      <c r="AB127" s="288">
        <v>4.4999999999999998E-2</v>
      </c>
      <c r="AC127" s="186">
        <v>0.19022354943219549</v>
      </c>
      <c r="AD127" s="186"/>
      <c r="AE127" s="186">
        <v>0.1296219696096855</v>
      </c>
      <c r="AF127" s="288">
        <v>4.4999999999999998E-2</v>
      </c>
      <c r="AG127" s="288">
        <v>4.4999999999999998E-2</v>
      </c>
      <c r="AH127" s="288">
        <v>4.4999999999999998E-2</v>
      </c>
      <c r="AI127" s="288">
        <v>7.4999999999999997E-2</v>
      </c>
      <c r="AJ127" s="288">
        <v>7.4999999999999997E-2</v>
      </c>
      <c r="AK127" s="288">
        <v>7.4999999999999997E-2</v>
      </c>
      <c r="AL127" s="288">
        <v>0.15</v>
      </c>
      <c r="AM127" s="288">
        <v>0.15</v>
      </c>
    </row>
    <row r="128" spans="1:39" x14ac:dyDescent="0.3">
      <c r="A128" s="197" t="s">
        <v>121</v>
      </c>
      <c r="B128" s="166" t="s">
        <v>38</v>
      </c>
      <c r="C128" s="166">
        <v>2016</v>
      </c>
      <c r="D128" s="166">
        <v>113</v>
      </c>
      <c r="E128" s="166">
        <v>0</v>
      </c>
      <c r="F128" s="198">
        <v>1</v>
      </c>
      <c r="G128" s="166">
        <v>26.416799999999999</v>
      </c>
      <c r="H128" s="166">
        <v>76.019199999999998</v>
      </c>
      <c r="I128" s="170">
        <v>-181.8</v>
      </c>
      <c r="J128" s="199" t="s">
        <v>122</v>
      </c>
      <c r="K128" s="172" t="s">
        <v>260</v>
      </c>
      <c r="L128" s="200">
        <v>0</v>
      </c>
      <c r="M128" s="172">
        <v>1</v>
      </c>
      <c r="N128" s="253">
        <v>10.6</v>
      </c>
      <c r="O128" s="226">
        <f>84.4-N128</f>
        <v>73.800000000000011</v>
      </c>
      <c r="P128" s="248">
        <f t="shared" si="2"/>
        <v>84.4</v>
      </c>
      <c r="Q128" s="250">
        <v>2.35</v>
      </c>
      <c r="R128" s="287">
        <v>0.09</v>
      </c>
      <c r="S128" s="288">
        <v>4.4999999999999998E-2</v>
      </c>
      <c r="T128" s="288">
        <v>4.4999999999999998E-2</v>
      </c>
      <c r="U128" s="288">
        <v>4.4999999999999998E-2</v>
      </c>
      <c r="V128" s="170" t="s">
        <v>37</v>
      </c>
      <c r="W128" s="186">
        <v>0.24842096444376205</v>
      </c>
      <c r="X128" s="186">
        <v>0.26634694815268667</v>
      </c>
      <c r="Y128" s="287">
        <v>0.09</v>
      </c>
      <c r="Z128" s="287">
        <v>0.09</v>
      </c>
      <c r="AA128" s="288">
        <v>4.4999999999999998E-2</v>
      </c>
      <c r="AB128" s="288">
        <v>4.4999999999999998E-2</v>
      </c>
      <c r="AC128" s="186">
        <v>0.3350395739686633</v>
      </c>
      <c r="AD128" s="186"/>
      <c r="AE128" s="186">
        <v>0.29063591998431659</v>
      </c>
      <c r="AF128" s="288">
        <v>4.4999999999999998E-2</v>
      </c>
      <c r="AG128" s="280">
        <v>0.12809942645102865</v>
      </c>
      <c r="AH128" s="288">
        <v>4.4999999999999998E-2</v>
      </c>
      <c r="AI128" s="288">
        <v>7.4999999999999997E-2</v>
      </c>
      <c r="AJ128" s="288">
        <v>7.4999999999999997E-2</v>
      </c>
      <c r="AK128" s="288">
        <v>7.4999999999999997E-2</v>
      </c>
      <c r="AL128" s="288">
        <v>0.15</v>
      </c>
      <c r="AM128" s="288">
        <v>0.15</v>
      </c>
    </row>
    <row r="129" spans="1:39" x14ac:dyDescent="0.3">
      <c r="A129" s="201" t="s">
        <v>123</v>
      </c>
      <c r="B129" s="166" t="s">
        <v>38</v>
      </c>
      <c r="C129" s="166">
        <v>2016</v>
      </c>
      <c r="D129" s="166">
        <v>113</v>
      </c>
      <c r="E129" s="166">
        <v>0</v>
      </c>
      <c r="F129" s="198">
        <v>1</v>
      </c>
      <c r="G129" s="166">
        <v>25.599299999999999</v>
      </c>
      <c r="H129" s="166">
        <v>75.001199999999997</v>
      </c>
      <c r="I129" s="170">
        <v>-208.1</v>
      </c>
      <c r="J129" s="199" t="s">
        <v>124</v>
      </c>
      <c r="K129" s="202" t="s">
        <v>261</v>
      </c>
      <c r="L129" s="200">
        <v>0</v>
      </c>
      <c r="M129" s="172">
        <v>1</v>
      </c>
      <c r="N129" s="253">
        <v>10.1</v>
      </c>
      <c r="O129" s="226">
        <f>86.7-N129</f>
        <v>76.600000000000009</v>
      </c>
      <c r="P129" s="248">
        <f t="shared" si="2"/>
        <v>86.7</v>
      </c>
      <c r="Q129" s="250">
        <v>2.9</v>
      </c>
      <c r="R129" s="287">
        <v>0.09</v>
      </c>
      <c r="S129" s="288">
        <v>4.4999999999999998E-2</v>
      </c>
      <c r="T129" s="288">
        <v>4.4999999999999998E-2</v>
      </c>
      <c r="U129" s="288">
        <v>4.4999999999999998E-2</v>
      </c>
      <c r="V129" s="170" t="s">
        <v>37</v>
      </c>
      <c r="W129" s="170" t="s">
        <v>37</v>
      </c>
      <c r="X129" s="186">
        <v>0.27311297049328376</v>
      </c>
      <c r="Y129" s="287">
        <v>0.09</v>
      </c>
      <c r="Z129" s="287">
        <v>0.09</v>
      </c>
      <c r="AA129" s="288">
        <v>4.4999999999999998E-2</v>
      </c>
      <c r="AB129" s="288">
        <v>4.4999999999999998E-2</v>
      </c>
      <c r="AC129" s="186">
        <v>0.33282933054188152</v>
      </c>
      <c r="AD129" s="186"/>
      <c r="AE129" s="186">
        <v>0.2508624431454613</v>
      </c>
      <c r="AF129" s="288">
        <v>4.4999999999999998E-2</v>
      </c>
      <c r="AG129" s="288">
        <v>4.4999999999999998E-2</v>
      </c>
      <c r="AH129" s="288">
        <v>4.4999999999999998E-2</v>
      </c>
      <c r="AI129" s="288">
        <v>7.4999999999999997E-2</v>
      </c>
      <c r="AJ129" s="288">
        <v>7.4999999999999997E-2</v>
      </c>
      <c r="AK129" s="288">
        <v>7.4999999999999997E-2</v>
      </c>
      <c r="AL129" s="288">
        <v>0.15</v>
      </c>
      <c r="AM129" s="288">
        <v>0.15</v>
      </c>
    </row>
    <row r="130" spans="1:39" x14ac:dyDescent="0.3">
      <c r="A130" s="201" t="s">
        <v>125</v>
      </c>
      <c r="B130" s="166" t="s">
        <v>38</v>
      </c>
      <c r="C130" s="166">
        <v>2016</v>
      </c>
      <c r="D130" s="166">
        <v>113</v>
      </c>
      <c r="E130" s="166">
        <v>0</v>
      </c>
      <c r="F130" s="198">
        <v>1</v>
      </c>
      <c r="G130" s="166">
        <v>25.525700000000001</v>
      </c>
      <c r="H130" s="166">
        <v>74.390299999999996</v>
      </c>
      <c r="I130" s="170">
        <v>-296.7</v>
      </c>
      <c r="J130" s="199" t="s">
        <v>126</v>
      </c>
      <c r="K130" s="202" t="s">
        <v>262</v>
      </c>
      <c r="L130" s="200">
        <v>0</v>
      </c>
      <c r="M130" s="172">
        <v>1</v>
      </c>
      <c r="N130" s="254">
        <v>8.8792200000000001</v>
      </c>
      <c r="O130" s="255">
        <f>72.9049-N130</f>
        <v>64.025679999999994</v>
      </c>
      <c r="P130" s="248">
        <f t="shared" si="2"/>
        <v>72.904899999999998</v>
      </c>
      <c r="Q130" s="250">
        <v>1.92</v>
      </c>
      <c r="R130" s="287">
        <v>0.09</v>
      </c>
      <c r="S130" s="288">
        <v>4.4999999999999998E-2</v>
      </c>
      <c r="T130" s="288">
        <v>4.4999999999999998E-2</v>
      </c>
      <c r="U130" s="288">
        <v>4.4999999999999998E-2</v>
      </c>
      <c r="V130" s="170" t="s">
        <v>37</v>
      </c>
      <c r="W130" s="170" t="s">
        <v>37</v>
      </c>
      <c r="X130" s="186">
        <v>0.61329167284221142</v>
      </c>
      <c r="Y130" s="287">
        <v>0.09</v>
      </c>
      <c r="Z130" s="287">
        <v>0.09</v>
      </c>
      <c r="AA130" s="186">
        <v>0.12160435252717991</v>
      </c>
      <c r="AB130" s="186">
        <v>0.18938978653489902</v>
      </c>
      <c r="AC130" s="281">
        <v>1.2751109448291666</v>
      </c>
      <c r="AD130" s="281"/>
      <c r="AE130" s="186">
        <v>0.52117878723069322</v>
      </c>
      <c r="AF130" s="186">
        <v>0.11012007784410931</v>
      </c>
      <c r="AG130" s="186">
        <v>0.12186781893401642</v>
      </c>
      <c r="AH130" s="288">
        <v>4.4999999999999998E-2</v>
      </c>
      <c r="AI130" s="288">
        <v>7.4999999999999997E-2</v>
      </c>
      <c r="AJ130" s="288">
        <v>7.4999999999999997E-2</v>
      </c>
      <c r="AK130" s="288">
        <v>7.4999999999999997E-2</v>
      </c>
      <c r="AL130" s="288">
        <v>0.15</v>
      </c>
      <c r="AM130" s="288">
        <v>0.15</v>
      </c>
    </row>
    <row r="131" spans="1:39" x14ac:dyDescent="0.3">
      <c r="A131" s="201" t="s">
        <v>127</v>
      </c>
      <c r="B131" s="166" t="s">
        <v>38</v>
      </c>
      <c r="C131" s="166">
        <v>2016</v>
      </c>
      <c r="D131" s="166">
        <v>113</v>
      </c>
      <c r="E131" s="166">
        <v>0</v>
      </c>
      <c r="F131" s="198">
        <v>1</v>
      </c>
      <c r="G131" s="166">
        <v>26.110399999999998</v>
      </c>
      <c r="H131" s="166">
        <v>74.153199999999998</v>
      </c>
      <c r="I131" s="170">
        <v>-409.5</v>
      </c>
      <c r="J131" s="199" t="s">
        <v>128</v>
      </c>
      <c r="K131" s="202" t="s">
        <v>263</v>
      </c>
      <c r="L131" s="200">
        <v>0</v>
      </c>
      <c r="M131" s="172">
        <v>1</v>
      </c>
      <c r="N131" s="254">
        <v>8.9842300000000002</v>
      </c>
      <c r="O131" s="255">
        <f>77.6571-N131</f>
        <v>68.672870000000003</v>
      </c>
      <c r="P131" s="248">
        <f t="shared" si="2"/>
        <v>77.6571</v>
      </c>
      <c r="Q131" s="250">
        <v>1.69</v>
      </c>
      <c r="R131" s="287">
        <v>0.09</v>
      </c>
      <c r="S131" s="288">
        <v>4.4999999999999998E-2</v>
      </c>
      <c r="T131" s="288">
        <v>4.4999999999999998E-2</v>
      </c>
      <c r="U131" s="288">
        <v>4.4999999999999998E-2</v>
      </c>
      <c r="V131" s="170" t="s">
        <v>37</v>
      </c>
      <c r="W131" s="170" t="s">
        <v>37</v>
      </c>
      <c r="X131" s="186">
        <v>0.25959863051664411</v>
      </c>
      <c r="Y131" s="287">
        <v>0.09</v>
      </c>
      <c r="Z131" s="287">
        <v>0.09</v>
      </c>
      <c r="AA131" s="186">
        <v>0.13428267086720613</v>
      </c>
      <c r="AB131" s="186">
        <v>0.16111368870591317</v>
      </c>
      <c r="AC131" s="281">
        <v>1.164460487401644</v>
      </c>
      <c r="AD131" s="281"/>
      <c r="AE131" s="186">
        <v>0.52518956147679441</v>
      </c>
      <c r="AF131" s="288">
        <v>4.4999999999999998E-2</v>
      </c>
      <c r="AG131" s="186">
        <v>0.11929012379609587</v>
      </c>
      <c r="AH131" s="288">
        <v>4.4999999999999998E-2</v>
      </c>
      <c r="AI131" s="288">
        <v>7.4999999999999997E-2</v>
      </c>
      <c r="AJ131" s="288">
        <v>7.4999999999999997E-2</v>
      </c>
      <c r="AK131" s="288">
        <v>7.4999999999999997E-2</v>
      </c>
      <c r="AL131" s="288">
        <v>0.15</v>
      </c>
      <c r="AM131" s="288">
        <v>0.15</v>
      </c>
    </row>
    <row r="132" spans="1:39" x14ac:dyDescent="0.3">
      <c r="A132" s="197" t="s">
        <v>129</v>
      </c>
      <c r="B132" s="166" t="s">
        <v>38</v>
      </c>
      <c r="C132" s="166">
        <v>2017</v>
      </c>
      <c r="D132" s="166">
        <v>103</v>
      </c>
      <c r="E132" s="166">
        <v>0</v>
      </c>
      <c r="F132" s="198">
        <v>1</v>
      </c>
      <c r="G132" s="166">
        <v>21.491869999999999</v>
      </c>
      <c r="H132" s="166">
        <v>74.302890000000005</v>
      </c>
      <c r="I132" s="170">
        <v>-202.7</v>
      </c>
      <c r="J132" s="199" t="s">
        <v>130</v>
      </c>
      <c r="K132" s="172" t="s">
        <v>264</v>
      </c>
      <c r="L132" s="200">
        <v>0</v>
      </c>
      <c r="M132" s="172">
        <v>1</v>
      </c>
      <c r="N132" s="253">
        <v>9.5399999999999991</v>
      </c>
      <c r="O132" s="226">
        <f>88.7-N132</f>
        <v>79.16</v>
      </c>
      <c r="P132" s="248">
        <f t="shared" si="2"/>
        <v>88.699999999999989</v>
      </c>
      <c r="Q132" s="250">
        <v>3.14</v>
      </c>
      <c r="R132" s="287">
        <v>0.09</v>
      </c>
      <c r="S132" s="288">
        <v>4.4999999999999998E-2</v>
      </c>
      <c r="T132" s="288">
        <v>4.4999999999999998E-2</v>
      </c>
      <c r="U132" s="288">
        <v>4.4999999999999998E-2</v>
      </c>
      <c r="V132" s="170" t="s">
        <v>37</v>
      </c>
      <c r="W132" s="186">
        <v>0.16136995462566675</v>
      </c>
      <c r="X132" s="186">
        <v>0.18097506548856726</v>
      </c>
      <c r="Y132" s="287">
        <v>0.09</v>
      </c>
      <c r="Z132" s="287">
        <v>0.09</v>
      </c>
      <c r="AA132" s="288">
        <v>4.4999999999999998E-2</v>
      </c>
      <c r="AB132" s="288">
        <v>4.4999999999999998E-2</v>
      </c>
      <c r="AC132" s="186">
        <v>0.31271008085702617</v>
      </c>
      <c r="AD132" s="186"/>
      <c r="AE132" s="186">
        <v>0.22094208118100053</v>
      </c>
      <c r="AF132" s="288">
        <v>4.4999999999999998E-2</v>
      </c>
      <c r="AG132" s="288">
        <v>4.4999999999999998E-2</v>
      </c>
      <c r="AH132" s="288">
        <v>4.4999999999999998E-2</v>
      </c>
      <c r="AI132" s="288">
        <v>7.4999999999999997E-2</v>
      </c>
      <c r="AJ132" s="288">
        <v>7.4999999999999997E-2</v>
      </c>
      <c r="AK132" s="288">
        <v>7.4999999999999997E-2</v>
      </c>
      <c r="AL132" s="288">
        <v>0.15</v>
      </c>
      <c r="AM132" s="288">
        <v>0.15</v>
      </c>
    </row>
    <row r="133" spans="1:39" x14ac:dyDescent="0.3">
      <c r="A133" s="165" t="s">
        <v>131</v>
      </c>
      <c r="B133" s="166" t="s">
        <v>38</v>
      </c>
      <c r="C133" s="166">
        <v>2017</v>
      </c>
      <c r="D133" s="166">
        <v>115</v>
      </c>
      <c r="E133" s="167">
        <v>0</v>
      </c>
      <c r="F133" s="183">
        <v>1</v>
      </c>
      <c r="G133" s="203">
        <v>33.775669999999998</v>
      </c>
      <c r="H133" s="204">
        <v>73.968670000000003</v>
      </c>
      <c r="I133" s="205">
        <v>-336.02</v>
      </c>
      <c r="J133" s="199" t="s">
        <v>132</v>
      </c>
      <c r="K133" s="195" t="s">
        <v>265</v>
      </c>
      <c r="L133" s="173">
        <v>0</v>
      </c>
      <c r="M133" s="174">
        <v>1</v>
      </c>
      <c r="N133" s="256">
        <v>9.2799999999999994</v>
      </c>
      <c r="O133" s="256">
        <v>76.099999999999994</v>
      </c>
      <c r="P133" s="248">
        <f t="shared" si="2"/>
        <v>85.38</v>
      </c>
      <c r="Q133" s="257">
        <v>2.1</v>
      </c>
      <c r="R133" s="289">
        <v>0.05</v>
      </c>
      <c r="S133" s="289">
        <v>0.05</v>
      </c>
      <c r="T133" s="289">
        <v>0.05</v>
      </c>
      <c r="U133" s="289">
        <v>0.05</v>
      </c>
      <c r="V133" s="288">
        <v>2.5000000000000001E-2</v>
      </c>
      <c r="W133" s="288">
        <v>2.5000000000000001E-2</v>
      </c>
      <c r="X133" s="170" t="s">
        <v>37</v>
      </c>
      <c r="Y133" s="289">
        <v>0.05</v>
      </c>
      <c r="Z133" s="289">
        <v>0.05</v>
      </c>
      <c r="AA133" s="288">
        <v>2.5000000000000001E-2</v>
      </c>
      <c r="AB133" s="288">
        <v>2.5000000000000001E-2</v>
      </c>
      <c r="AC133" s="221">
        <v>0.24</v>
      </c>
      <c r="AD133" s="221"/>
      <c r="AE133" s="221">
        <v>0.13</v>
      </c>
      <c r="AF133" s="288">
        <v>2.5000000000000001E-2</v>
      </c>
      <c r="AG133" s="288">
        <v>2.5000000000000001E-2</v>
      </c>
      <c r="AH133" s="288">
        <v>2.5000000000000001E-2</v>
      </c>
      <c r="AI133" s="288">
        <v>2.5000000000000001E-2</v>
      </c>
      <c r="AJ133" s="288">
        <v>2.5000000000000001E-2</v>
      </c>
      <c r="AK133" s="289">
        <v>0.05</v>
      </c>
      <c r="AL133" s="289">
        <v>0.05</v>
      </c>
      <c r="AM133" s="289">
        <v>0.05</v>
      </c>
    </row>
    <row r="134" spans="1:39" x14ac:dyDescent="0.3">
      <c r="A134" s="165" t="s">
        <v>134</v>
      </c>
      <c r="B134" s="166" t="s">
        <v>38</v>
      </c>
      <c r="C134" s="166">
        <v>2017</v>
      </c>
      <c r="D134" s="166">
        <v>115</v>
      </c>
      <c r="E134" s="167">
        <v>0</v>
      </c>
      <c r="F134" s="183">
        <v>1</v>
      </c>
      <c r="G134" s="188">
        <v>36.103169999999999</v>
      </c>
      <c r="H134" s="188">
        <v>74.682329999999993</v>
      </c>
      <c r="I134" s="184">
        <v>-264.73</v>
      </c>
      <c r="J134" s="199" t="s">
        <v>135</v>
      </c>
      <c r="K134" s="172" t="s">
        <v>266</v>
      </c>
      <c r="L134" s="175">
        <v>0</v>
      </c>
      <c r="M134" s="176">
        <v>1</v>
      </c>
      <c r="N134" s="247">
        <v>10.5</v>
      </c>
      <c r="O134" s="247">
        <v>85.2</v>
      </c>
      <c r="P134" s="248">
        <f t="shared" si="2"/>
        <v>95.7</v>
      </c>
      <c r="Q134" s="258">
        <v>3.6</v>
      </c>
      <c r="R134" s="289">
        <v>0.05</v>
      </c>
      <c r="S134" s="289">
        <v>0.05</v>
      </c>
      <c r="T134" s="289">
        <v>0.05</v>
      </c>
      <c r="U134" s="289">
        <v>0.05</v>
      </c>
      <c r="V134" s="288">
        <v>2.5000000000000001E-2</v>
      </c>
      <c r="W134" s="288">
        <v>2.5000000000000001E-2</v>
      </c>
      <c r="X134" s="170" t="s">
        <v>37</v>
      </c>
      <c r="Y134" s="289">
        <v>0.05</v>
      </c>
      <c r="Z134" s="289">
        <v>0.05</v>
      </c>
      <c r="AA134" s="288">
        <v>2.5000000000000001E-2</v>
      </c>
      <c r="AB134" s="288">
        <v>2.5000000000000001E-2</v>
      </c>
      <c r="AC134" s="221">
        <v>0.08</v>
      </c>
      <c r="AD134" s="221"/>
      <c r="AE134" s="221">
        <v>0.1</v>
      </c>
      <c r="AF134" s="288">
        <v>2.5000000000000001E-2</v>
      </c>
      <c r="AG134" s="288">
        <v>2.5000000000000001E-2</v>
      </c>
      <c r="AH134" s="288">
        <v>2.5000000000000001E-2</v>
      </c>
      <c r="AI134" s="288">
        <v>2.5000000000000001E-2</v>
      </c>
      <c r="AJ134" s="288">
        <v>2.5000000000000001E-2</v>
      </c>
      <c r="AK134" s="289">
        <v>0.05</v>
      </c>
      <c r="AL134" s="289">
        <v>0.05</v>
      </c>
      <c r="AM134" s="289">
        <v>0.05</v>
      </c>
    </row>
    <row r="135" spans="1:39" x14ac:dyDescent="0.3">
      <c r="A135" s="165" t="s">
        <v>136</v>
      </c>
      <c r="B135" s="166" t="s">
        <v>38</v>
      </c>
      <c r="C135" s="166">
        <v>2017</v>
      </c>
      <c r="D135" s="166">
        <v>115</v>
      </c>
      <c r="E135" s="167">
        <v>0</v>
      </c>
      <c r="F135" s="183">
        <v>1</v>
      </c>
      <c r="G135" s="206">
        <v>36.677669999999999</v>
      </c>
      <c r="H135" s="206">
        <v>74.885000000000005</v>
      </c>
      <c r="I135" s="184">
        <v>-204.47</v>
      </c>
      <c r="J135" s="199" t="s">
        <v>137</v>
      </c>
      <c r="K135" s="172" t="s">
        <v>267</v>
      </c>
      <c r="L135" s="175">
        <v>0</v>
      </c>
      <c r="M135" s="176">
        <v>1</v>
      </c>
      <c r="N135" s="247">
        <v>7.1</v>
      </c>
      <c r="O135" s="247">
        <v>80.2</v>
      </c>
      <c r="P135" s="248">
        <f t="shared" si="2"/>
        <v>87.3</v>
      </c>
      <c r="Q135" s="258">
        <v>2.7</v>
      </c>
      <c r="R135" s="289">
        <v>0.05</v>
      </c>
      <c r="S135" s="289">
        <v>0.05</v>
      </c>
      <c r="T135" s="289">
        <v>0.05</v>
      </c>
      <c r="U135" s="289">
        <v>0.05</v>
      </c>
      <c r="V135" s="288">
        <v>2.5000000000000001E-2</v>
      </c>
      <c r="W135" s="288">
        <v>2.5000000000000001E-2</v>
      </c>
      <c r="X135" s="170" t="s">
        <v>37</v>
      </c>
      <c r="Y135" s="289">
        <v>0.05</v>
      </c>
      <c r="Z135" s="289">
        <v>0.05</v>
      </c>
      <c r="AA135" s="288">
        <v>2.5000000000000001E-2</v>
      </c>
      <c r="AB135" s="288">
        <v>2.5000000000000001E-2</v>
      </c>
      <c r="AC135" s="221">
        <v>0.03</v>
      </c>
      <c r="AD135" s="221"/>
      <c r="AE135" s="221">
        <v>0.03</v>
      </c>
      <c r="AF135" s="288">
        <v>2.5000000000000001E-2</v>
      </c>
      <c r="AG135" s="288">
        <v>2.5000000000000001E-2</v>
      </c>
      <c r="AH135" s="288">
        <v>2.5000000000000001E-2</v>
      </c>
      <c r="AI135" s="288">
        <v>2.5000000000000001E-2</v>
      </c>
      <c r="AJ135" s="288">
        <v>2.5000000000000001E-2</v>
      </c>
      <c r="AK135" s="289">
        <v>0.05</v>
      </c>
      <c r="AL135" s="289">
        <v>0.05</v>
      </c>
      <c r="AM135" s="289">
        <v>0.05</v>
      </c>
    </row>
    <row r="136" spans="1:39" x14ac:dyDescent="0.3">
      <c r="A136" s="207" t="s">
        <v>138</v>
      </c>
      <c r="B136" s="166" t="s">
        <v>38</v>
      </c>
      <c r="C136" s="166">
        <v>2017</v>
      </c>
      <c r="D136" s="166">
        <v>115</v>
      </c>
      <c r="E136" s="188">
        <v>0</v>
      </c>
      <c r="F136" s="188">
        <v>1</v>
      </c>
      <c r="G136" s="208">
        <f>11.2495</f>
        <v>11.249499999999999</v>
      </c>
      <c r="H136" s="169">
        <f>77.6855</f>
        <v>77.685500000000005</v>
      </c>
      <c r="I136" s="186">
        <v>-303.44</v>
      </c>
      <c r="J136" s="209" t="s">
        <v>139</v>
      </c>
      <c r="K136" s="195" t="s">
        <v>138</v>
      </c>
      <c r="L136" s="173">
        <v>0</v>
      </c>
      <c r="M136" s="174">
        <v>1</v>
      </c>
      <c r="N136" s="259">
        <v>12.4</v>
      </c>
      <c r="O136" s="246">
        <v>82.4</v>
      </c>
      <c r="P136" s="248">
        <f t="shared" si="2"/>
        <v>94.800000000000011</v>
      </c>
      <c r="Q136" s="257">
        <v>1.88</v>
      </c>
      <c r="R136" s="289">
        <v>0.05</v>
      </c>
      <c r="S136" s="289">
        <v>0.05</v>
      </c>
      <c r="T136" s="289">
        <v>0.05</v>
      </c>
      <c r="U136" s="289">
        <v>0.05</v>
      </c>
      <c r="V136" s="288">
        <v>2.5000000000000001E-2</v>
      </c>
      <c r="W136" s="186">
        <v>0.14075345668087061</v>
      </c>
      <c r="X136" s="170" t="s">
        <v>37</v>
      </c>
      <c r="Y136" s="289">
        <v>0.05</v>
      </c>
      <c r="Z136" s="289">
        <v>0.05</v>
      </c>
      <c r="AA136" s="288">
        <v>2.5000000000000001E-2</v>
      </c>
      <c r="AB136" s="288">
        <v>2.5000000000000001E-2</v>
      </c>
      <c r="AC136" s="186">
        <v>0.35543132279195555</v>
      </c>
      <c r="AD136" s="186"/>
      <c r="AE136" s="186">
        <v>0.20975601896297241</v>
      </c>
      <c r="AF136" s="288">
        <v>2.5000000000000001E-2</v>
      </c>
      <c r="AG136" s="288">
        <v>2.5000000000000001E-2</v>
      </c>
      <c r="AH136" s="288">
        <v>2.5000000000000001E-2</v>
      </c>
      <c r="AI136" s="288">
        <v>2.5000000000000001E-2</v>
      </c>
      <c r="AJ136" s="288">
        <v>2.5000000000000001E-2</v>
      </c>
      <c r="AK136" s="289">
        <v>0.05</v>
      </c>
      <c r="AL136" s="289">
        <v>0.05</v>
      </c>
      <c r="AM136" s="289">
        <v>0.05</v>
      </c>
    </row>
    <row r="137" spans="1:39" x14ac:dyDescent="0.3">
      <c r="A137" s="207" t="s">
        <v>140</v>
      </c>
      <c r="B137" s="166" t="s">
        <v>38</v>
      </c>
      <c r="C137" s="166">
        <v>2017</v>
      </c>
      <c r="D137" s="166">
        <v>115</v>
      </c>
      <c r="E137" s="188">
        <v>0</v>
      </c>
      <c r="F137" s="188">
        <v>1</v>
      </c>
      <c r="G137" s="210">
        <v>14.58117</v>
      </c>
      <c r="H137" s="206">
        <v>76.521500000000003</v>
      </c>
      <c r="I137" s="186">
        <v>11.249499999999999</v>
      </c>
      <c r="J137" s="211" t="s">
        <v>141</v>
      </c>
      <c r="K137" s="172" t="s">
        <v>268</v>
      </c>
      <c r="L137" s="175">
        <v>0</v>
      </c>
      <c r="M137" s="176">
        <v>2</v>
      </c>
      <c r="N137" s="260">
        <v>8.85</v>
      </c>
      <c r="O137" s="247">
        <v>59.6</v>
      </c>
      <c r="P137" s="248">
        <f t="shared" si="2"/>
        <v>68.45</v>
      </c>
      <c r="Q137" s="258">
        <v>1.42</v>
      </c>
      <c r="R137" s="289">
        <v>0.05</v>
      </c>
      <c r="S137" s="289">
        <v>0.05</v>
      </c>
      <c r="T137" s="289">
        <v>0.05</v>
      </c>
      <c r="U137" s="289">
        <v>0.05</v>
      </c>
      <c r="V137" s="288">
        <v>2.5000000000000001E-2</v>
      </c>
      <c r="W137" s="186">
        <v>7.8385464199611163E-2</v>
      </c>
      <c r="X137" s="170" t="s">
        <v>37</v>
      </c>
      <c r="Y137" s="289">
        <v>0.05</v>
      </c>
      <c r="Z137" s="289">
        <v>0.05</v>
      </c>
      <c r="AA137" s="288">
        <v>2.5000000000000001E-2</v>
      </c>
      <c r="AB137" s="288">
        <v>2.5000000000000001E-2</v>
      </c>
      <c r="AC137" s="186">
        <v>0.15716171358766393</v>
      </c>
      <c r="AD137" s="186"/>
      <c r="AE137" s="186">
        <v>0.12650842946110391</v>
      </c>
      <c r="AF137" s="288">
        <v>2.5000000000000001E-2</v>
      </c>
      <c r="AG137" s="288">
        <v>2.5000000000000001E-2</v>
      </c>
      <c r="AH137" s="288">
        <v>2.5000000000000001E-2</v>
      </c>
      <c r="AI137" s="288">
        <v>2.5000000000000001E-2</v>
      </c>
      <c r="AJ137" s="288">
        <v>2.5000000000000001E-2</v>
      </c>
      <c r="AK137" s="289">
        <v>0.05</v>
      </c>
      <c r="AL137" s="289">
        <v>0.05</v>
      </c>
      <c r="AM137" s="289">
        <v>0.05</v>
      </c>
    </row>
    <row r="138" spans="1:39" x14ac:dyDescent="0.3">
      <c r="A138" s="207" t="s">
        <v>142</v>
      </c>
      <c r="B138" s="166" t="s">
        <v>38</v>
      </c>
      <c r="C138" s="188">
        <v>2018</v>
      </c>
      <c r="D138" s="188">
        <v>109</v>
      </c>
      <c r="E138" s="188">
        <v>0</v>
      </c>
      <c r="F138" s="188">
        <v>1</v>
      </c>
      <c r="G138" s="212">
        <f>11.70747</f>
        <v>11.707470000000001</v>
      </c>
      <c r="H138" s="169">
        <f>78.9848</f>
        <v>78.984800000000007</v>
      </c>
      <c r="I138" s="186">
        <v>-311.42</v>
      </c>
      <c r="J138" s="211" t="s">
        <v>143</v>
      </c>
      <c r="K138" s="172" t="s">
        <v>269</v>
      </c>
      <c r="L138" s="175">
        <v>0</v>
      </c>
      <c r="M138" s="176">
        <v>1</v>
      </c>
      <c r="N138" s="261">
        <v>11.4</v>
      </c>
      <c r="O138" s="247">
        <v>85.2</v>
      </c>
      <c r="P138" s="248">
        <f t="shared" si="2"/>
        <v>96.600000000000009</v>
      </c>
      <c r="Q138" s="258">
        <v>1.42</v>
      </c>
      <c r="R138" s="289">
        <v>0.05</v>
      </c>
      <c r="S138" s="288">
        <v>2.5000000000000001E-2</v>
      </c>
      <c r="T138" s="288">
        <v>0.1</v>
      </c>
      <c r="U138" s="288">
        <v>2.5000000000000001E-2</v>
      </c>
      <c r="V138" s="170" t="s">
        <v>37</v>
      </c>
      <c r="W138" s="186">
        <v>0.17852752467917157</v>
      </c>
      <c r="X138" s="170" t="s">
        <v>37</v>
      </c>
      <c r="Y138" s="288">
        <v>2.5000000000000001E-2</v>
      </c>
      <c r="Z138" s="289">
        <v>0.05</v>
      </c>
      <c r="AA138" s="289">
        <v>0.05</v>
      </c>
      <c r="AB138" s="288">
        <v>2.5000000000000001E-2</v>
      </c>
      <c r="AC138" s="186">
        <v>0.28831865546225377</v>
      </c>
      <c r="AD138" s="186"/>
      <c r="AE138" s="186">
        <v>0.36402338904124626</v>
      </c>
      <c r="AF138" s="186">
        <v>8.06654868191157E-2</v>
      </c>
      <c r="AG138" s="288">
        <v>2.5000000000000001E-2</v>
      </c>
      <c r="AH138" s="289">
        <v>0.05</v>
      </c>
      <c r="AI138" s="289">
        <v>0.05</v>
      </c>
      <c r="AJ138" s="288">
        <v>0.1</v>
      </c>
      <c r="AK138" s="289">
        <v>0.05</v>
      </c>
      <c r="AL138" s="289">
        <v>0.05</v>
      </c>
      <c r="AM138" s="289">
        <v>0.05</v>
      </c>
    </row>
    <row r="139" spans="1:39" x14ac:dyDescent="0.3">
      <c r="A139" s="207" t="s">
        <v>145</v>
      </c>
      <c r="B139" s="166" t="s">
        <v>38</v>
      </c>
      <c r="C139" s="188">
        <v>2018</v>
      </c>
      <c r="D139" s="188">
        <v>109</v>
      </c>
      <c r="E139" s="188">
        <v>0</v>
      </c>
      <c r="F139" s="188">
        <v>1</v>
      </c>
      <c r="G139" s="212">
        <f>11.64824</f>
        <v>11.648239999999999</v>
      </c>
      <c r="H139" s="213">
        <f>79.10483</f>
        <v>79.104830000000007</v>
      </c>
      <c r="I139" s="186">
        <v>-274.63</v>
      </c>
      <c r="J139" s="211" t="s">
        <v>146</v>
      </c>
      <c r="K139" s="172" t="s">
        <v>270</v>
      </c>
      <c r="L139" s="175">
        <v>0</v>
      </c>
      <c r="M139" s="176">
        <v>1</v>
      </c>
      <c r="N139" s="261">
        <v>10.4</v>
      </c>
      <c r="O139" s="247">
        <v>79.400000000000006</v>
      </c>
      <c r="P139" s="248">
        <f t="shared" si="2"/>
        <v>89.800000000000011</v>
      </c>
      <c r="Q139" s="258">
        <v>1.08</v>
      </c>
      <c r="R139" s="289">
        <v>0.05</v>
      </c>
      <c r="S139" s="288">
        <v>2.5000000000000001E-2</v>
      </c>
      <c r="T139" s="288">
        <v>0.1</v>
      </c>
      <c r="U139" s="288">
        <v>2.5000000000000001E-2</v>
      </c>
      <c r="V139" s="170" t="s">
        <v>37</v>
      </c>
      <c r="W139" s="186">
        <v>0.1626846448764479</v>
      </c>
      <c r="X139" s="170" t="s">
        <v>37</v>
      </c>
      <c r="Y139" s="288">
        <v>2.5000000000000001E-2</v>
      </c>
      <c r="Z139" s="289">
        <v>0.05</v>
      </c>
      <c r="AA139" s="289">
        <v>0.05</v>
      </c>
      <c r="AB139" s="288">
        <v>2.5000000000000001E-2</v>
      </c>
      <c r="AC139" s="186">
        <v>8.7022113269498463E-2</v>
      </c>
      <c r="AD139" s="186"/>
      <c r="AE139" s="186">
        <v>8.5078866693999167E-2</v>
      </c>
      <c r="AF139" s="288">
        <v>2.5000000000000001E-2</v>
      </c>
      <c r="AG139" s="288">
        <v>2.5000000000000001E-2</v>
      </c>
      <c r="AH139" s="289">
        <v>0.05</v>
      </c>
      <c r="AI139" s="289">
        <v>0.05</v>
      </c>
      <c r="AJ139" s="288">
        <v>0.1</v>
      </c>
      <c r="AK139" s="289">
        <v>0.05</v>
      </c>
      <c r="AL139" s="289">
        <v>0.05</v>
      </c>
      <c r="AM139" s="289">
        <v>0.05</v>
      </c>
    </row>
    <row r="140" spans="1:39" x14ac:dyDescent="0.3">
      <c r="A140" s="207" t="s">
        <v>147</v>
      </c>
      <c r="B140" s="166" t="s">
        <v>38</v>
      </c>
      <c r="C140" s="188">
        <v>2018</v>
      </c>
      <c r="D140" s="188">
        <v>109</v>
      </c>
      <c r="E140" s="188">
        <v>0</v>
      </c>
      <c r="F140" s="188">
        <v>1</v>
      </c>
      <c r="G140" s="212">
        <f>11.4153</f>
        <v>11.4153</v>
      </c>
      <c r="H140" s="169">
        <f>79.01981</f>
        <v>79.019810000000007</v>
      </c>
      <c r="I140" s="186">
        <v>-345.53</v>
      </c>
      <c r="J140" s="211" t="s">
        <v>148</v>
      </c>
      <c r="K140" s="172" t="s">
        <v>271</v>
      </c>
      <c r="L140" s="175">
        <v>0</v>
      </c>
      <c r="M140" s="176">
        <v>1</v>
      </c>
      <c r="N140" s="261">
        <v>11.1</v>
      </c>
      <c r="O140" s="247">
        <v>86.7</v>
      </c>
      <c r="P140" s="248">
        <f t="shared" si="2"/>
        <v>97.8</v>
      </c>
      <c r="Q140" s="258">
        <v>1.79</v>
      </c>
      <c r="R140" s="289">
        <v>0.05</v>
      </c>
      <c r="S140" s="288">
        <v>2.5000000000000001E-2</v>
      </c>
      <c r="T140" s="288">
        <v>0.1</v>
      </c>
      <c r="U140" s="288">
        <v>2.5000000000000001E-2</v>
      </c>
      <c r="V140" s="170" t="s">
        <v>37</v>
      </c>
      <c r="W140" s="186">
        <v>0.11558367365250799</v>
      </c>
      <c r="X140" s="170" t="s">
        <v>37</v>
      </c>
      <c r="Y140" s="288">
        <v>2.5000000000000001E-2</v>
      </c>
      <c r="Z140" s="289">
        <v>0.05</v>
      </c>
      <c r="AA140" s="289">
        <v>0.05</v>
      </c>
      <c r="AB140" s="288">
        <v>2.5000000000000001E-2</v>
      </c>
      <c r="AC140" s="186">
        <v>4.7230980911597047E-2</v>
      </c>
      <c r="AD140" s="186"/>
      <c r="AE140" s="186">
        <v>4.724481758656715E-2</v>
      </c>
      <c r="AF140" s="288">
        <v>2.5000000000000001E-2</v>
      </c>
      <c r="AG140" s="288">
        <v>2.5000000000000001E-2</v>
      </c>
      <c r="AH140" s="289">
        <v>0.05</v>
      </c>
      <c r="AI140" s="289">
        <v>0.05</v>
      </c>
      <c r="AJ140" s="288">
        <v>0.1</v>
      </c>
      <c r="AK140" s="289">
        <v>0.05</v>
      </c>
      <c r="AL140" s="289">
        <v>0.05</v>
      </c>
      <c r="AM140" s="289">
        <v>0.05</v>
      </c>
    </row>
    <row r="141" spans="1:39" x14ac:dyDescent="0.3">
      <c r="A141" s="207" t="s">
        <v>149</v>
      </c>
      <c r="B141" s="166" t="s">
        <v>38</v>
      </c>
      <c r="C141" s="188">
        <v>2018</v>
      </c>
      <c r="D141" s="188">
        <v>109</v>
      </c>
      <c r="E141" s="188">
        <v>0</v>
      </c>
      <c r="F141" s="188">
        <v>1</v>
      </c>
      <c r="G141" s="212">
        <f>22.2533</f>
        <v>22.253299999999999</v>
      </c>
      <c r="H141" s="169">
        <f>80.0396</f>
        <v>80.039599999999993</v>
      </c>
      <c r="I141" s="186">
        <v>-144.65</v>
      </c>
      <c r="J141" s="211" t="s">
        <v>150</v>
      </c>
      <c r="K141" s="172" t="s">
        <v>272</v>
      </c>
      <c r="L141" s="175">
        <v>0</v>
      </c>
      <c r="M141" s="176">
        <v>1</v>
      </c>
      <c r="N141" s="262">
        <v>9.32</v>
      </c>
      <c r="O141" s="247">
        <v>84.6</v>
      </c>
      <c r="P141" s="248">
        <f t="shared" si="2"/>
        <v>93.919999999999987</v>
      </c>
      <c r="Q141" s="258">
        <v>1.08</v>
      </c>
      <c r="R141" s="289">
        <v>0.05</v>
      </c>
      <c r="S141" s="288">
        <v>2.5000000000000001E-2</v>
      </c>
      <c r="T141" s="288">
        <v>0.1</v>
      </c>
      <c r="U141" s="288">
        <v>2.5000000000000001E-2</v>
      </c>
      <c r="V141" s="170" t="s">
        <v>37</v>
      </c>
      <c r="W141" s="186">
        <v>0.25101821852172773</v>
      </c>
      <c r="X141" s="170" t="s">
        <v>37</v>
      </c>
      <c r="Y141" s="288">
        <v>2.5000000000000001E-2</v>
      </c>
      <c r="Z141" s="289">
        <v>0.05</v>
      </c>
      <c r="AA141" s="289">
        <v>0.05</v>
      </c>
      <c r="AB141" s="186">
        <v>0.11495447557152533</v>
      </c>
      <c r="AC141" s="186">
        <v>0.78573757539902123</v>
      </c>
      <c r="AD141" s="186"/>
      <c r="AE141" s="186">
        <v>0.52601611913926449</v>
      </c>
      <c r="AF141" s="288">
        <v>2.5000000000000001E-2</v>
      </c>
      <c r="AG141" s="288">
        <v>2.5000000000000001E-2</v>
      </c>
      <c r="AH141" s="289">
        <v>0.05</v>
      </c>
      <c r="AI141" s="289">
        <v>0.05</v>
      </c>
      <c r="AJ141" s="288">
        <v>0.1</v>
      </c>
      <c r="AK141" s="289">
        <v>0.05</v>
      </c>
      <c r="AL141" s="289">
        <v>0.05</v>
      </c>
      <c r="AM141" s="289">
        <v>0.05</v>
      </c>
    </row>
    <row r="142" spans="1:39" x14ac:dyDescent="0.3">
      <c r="A142" s="207" t="s">
        <v>151</v>
      </c>
      <c r="B142" s="166" t="s">
        <v>38</v>
      </c>
      <c r="C142" s="188">
        <v>2018</v>
      </c>
      <c r="D142" s="188">
        <v>109</v>
      </c>
      <c r="E142" s="188">
        <v>0</v>
      </c>
      <c r="F142" s="188">
        <v>1</v>
      </c>
      <c r="G142" s="212">
        <f>22.1535</f>
        <v>22.153500000000001</v>
      </c>
      <c r="H142" s="169">
        <f>80.09196</f>
        <v>80.09196</v>
      </c>
      <c r="I142" s="186">
        <v>-212.87</v>
      </c>
      <c r="J142" s="211" t="s">
        <v>152</v>
      </c>
      <c r="K142" s="172" t="s">
        <v>273</v>
      </c>
      <c r="L142" s="175">
        <v>0</v>
      </c>
      <c r="M142" s="176">
        <v>1</v>
      </c>
      <c r="N142" s="263">
        <v>14.1</v>
      </c>
      <c r="O142" s="247">
        <v>83.5</v>
      </c>
      <c r="P142" s="248">
        <f t="shared" si="2"/>
        <v>97.6</v>
      </c>
      <c r="Q142" s="258">
        <v>1.33</v>
      </c>
      <c r="R142" s="289">
        <v>0.05</v>
      </c>
      <c r="S142" s="288">
        <v>2.5000000000000001E-2</v>
      </c>
      <c r="T142" s="288">
        <v>0.1</v>
      </c>
      <c r="U142" s="288">
        <v>2.5000000000000001E-2</v>
      </c>
      <c r="V142" s="170" t="s">
        <v>37</v>
      </c>
      <c r="W142" s="186">
        <v>1.0005302865932495</v>
      </c>
      <c r="X142" s="170" t="s">
        <v>37</v>
      </c>
      <c r="Y142" s="288">
        <v>2.5000000000000001E-2</v>
      </c>
      <c r="Z142" s="289">
        <v>0.05</v>
      </c>
      <c r="AA142" s="289">
        <v>0.05</v>
      </c>
      <c r="AB142" s="186">
        <v>0.15756795792160677</v>
      </c>
      <c r="AC142" s="186">
        <v>1.1387985908127369</v>
      </c>
      <c r="AD142" s="186"/>
      <c r="AE142" s="186">
        <v>0.81066009388518467</v>
      </c>
      <c r="AF142" s="186">
        <v>0.104870850010472</v>
      </c>
      <c r="AG142" s="186">
        <v>0.23195253226909401</v>
      </c>
      <c r="AH142" s="289">
        <v>0.05</v>
      </c>
      <c r="AI142" s="289">
        <v>0.05</v>
      </c>
      <c r="AJ142" s="288">
        <v>0.1</v>
      </c>
      <c r="AK142" s="289">
        <v>0.05</v>
      </c>
      <c r="AL142" s="289">
        <v>0.05</v>
      </c>
      <c r="AM142" s="289">
        <v>0.05</v>
      </c>
    </row>
    <row r="143" spans="1:39" x14ac:dyDescent="0.3">
      <c r="A143" s="207" t="s">
        <v>153</v>
      </c>
      <c r="B143" s="166" t="s">
        <v>38</v>
      </c>
      <c r="C143" s="188">
        <v>2018</v>
      </c>
      <c r="D143" s="188">
        <v>109</v>
      </c>
      <c r="E143" s="188">
        <v>0</v>
      </c>
      <c r="F143" s="188">
        <v>1</v>
      </c>
      <c r="G143" s="212">
        <f>22.13446</f>
        <v>22.134460000000001</v>
      </c>
      <c r="H143" s="213">
        <f>80.1715</f>
        <v>80.171499999999995</v>
      </c>
      <c r="I143" s="186">
        <v>-208</v>
      </c>
      <c r="J143" s="211" t="s">
        <v>154</v>
      </c>
      <c r="K143" s="172" t="s">
        <v>274</v>
      </c>
      <c r="L143" s="175">
        <v>0</v>
      </c>
      <c r="M143" s="176">
        <v>1</v>
      </c>
      <c r="N143" s="263">
        <v>15.4</v>
      </c>
      <c r="O143" s="247">
        <v>80.599999999999994</v>
      </c>
      <c r="P143" s="248">
        <f t="shared" si="2"/>
        <v>96</v>
      </c>
      <c r="Q143" s="258">
        <v>1.23</v>
      </c>
      <c r="R143" s="289">
        <v>0.05</v>
      </c>
      <c r="S143" s="288">
        <v>2.5000000000000001E-2</v>
      </c>
      <c r="T143" s="288">
        <v>0.1</v>
      </c>
      <c r="U143" s="288">
        <v>2.5000000000000001E-2</v>
      </c>
      <c r="V143" s="170" t="s">
        <v>37</v>
      </c>
      <c r="W143" s="186">
        <v>0.9680490553111204</v>
      </c>
      <c r="X143" s="170" t="s">
        <v>37</v>
      </c>
      <c r="Y143" s="288">
        <v>2.5000000000000001E-2</v>
      </c>
      <c r="Z143" s="289">
        <v>0.05</v>
      </c>
      <c r="AA143" s="289">
        <v>0.05</v>
      </c>
      <c r="AB143" s="186">
        <v>5.2420062720587496E-2</v>
      </c>
      <c r="AC143" s="186">
        <v>1.2217896437809643</v>
      </c>
      <c r="AD143" s="186"/>
      <c r="AE143" s="186">
        <v>0.868284649536466</v>
      </c>
      <c r="AF143" s="186">
        <v>0.16395256917532053</v>
      </c>
      <c r="AG143" s="186">
        <v>0.18578558405825857</v>
      </c>
      <c r="AH143" s="289">
        <v>0.05</v>
      </c>
      <c r="AI143" s="289">
        <v>0.05</v>
      </c>
      <c r="AJ143" s="288">
        <v>0.1</v>
      </c>
      <c r="AK143" s="289">
        <v>0.05</v>
      </c>
      <c r="AL143" s="289">
        <v>0.05</v>
      </c>
      <c r="AM143" s="289">
        <v>0.05</v>
      </c>
    </row>
    <row r="144" spans="1:39" x14ac:dyDescent="0.3">
      <c r="A144" s="207" t="s">
        <v>155</v>
      </c>
      <c r="B144" s="166" t="s">
        <v>38</v>
      </c>
      <c r="C144" s="188">
        <v>2019</v>
      </c>
      <c r="D144" s="188">
        <v>106</v>
      </c>
      <c r="E144" s="188">
        <v>0</v>
      </c>
      <c r="F144" s="214">
        <v>2</v>
      </c>
      <c r="G144" s="188">
        <v>18.567540000000001</v>
      </c>
      <c r="H144" s="213">
        <v>74.787700000000001</v>
      </c>
      <c r="I144" s="186">
        <v>-246</v>
      </c>
      <c r="J144" s="209" t="s">
        <v>156</v>
      </c>
      <c r="K144" s="172" t="s">
        <v>275</v>
      </c>
      <c r="L144" s="175">
        <v>0</v>
      </c>
      <c r="M144" s="176">
        <v>1</v>
      </c>
      <c r="N144" s="247">
        <v>6.36</v>
      </c>
      <c r="O144" s="247">
        <f>74.2-N144</f>
        <v>67.84</v>
      </c>
      <c r="P144" s="248">
        <f t="shared" si="2"/>
        <v>74.2</v>
      </c>
      <c r="Q144" s="264">
        <v>1.79</v>
      </c>
      <c r="R144" s="288">
        <v>2.5000000000000001E-2</v>
      </c>
      <c r="S144" s="288">
        <v>2.5000000000000001E-2</v>
      </c>
      <c r="T144" s="288">
        <v>2.5000000000000001E-2</v>
      </c>
      <c r="U144" s="288">
        <v>2.5000000000000001E-2</v>
      </c>
      <c r="V144" s="170" t="s">
        <v>37</v>
      </c>
      <c r="W144" s="283">
        <v>0.12287202911877397</v>
      </c>
      <c r="X144" s="283">
        <v>0.12287202911877397</v>
      </c>
      <c r="Y144" s="289">
        <v>0.05</v>
      </c>
      <c r="Z144" s="289">
        <v>0.05</v>
      </c>
      <c r="AA144" s="288">
        <v>2.5000000000000001E-2</v>
      </c>
      <c r="AB144" s="288">
        <v>2.5000000000000001E-2</v>
      </c>
      <c r="AC144" s="283">
        <v>0.10581364636015328</v>
      </c>
      <c r="AD144" s="283"/>
      <c r="AE144" s="283">
        <v>0.10556253333333335</v>
      </c>
      <c r="AF144" s="288">
        <v>2.5000000000000001E-2</v>
      </c>
      <c r="AG144" s="288">
        <v>2.5000000000000001E-2</v>
      </c>
      <c r="AH144" s="288">
        <v>2.5000000000000001E-2</v>
      </c>
      <c r="AI144" s="288">
        <v>2.5000000000000001E-2</v>
      </c>
      <c r="AJ144" s="288">
        <v>2.5000000000000001E-2</v>
      </c>
      <c r="AK144" s="289">
        <v>0.05</v>
      </c>
      <c r="AL144" s="289">
        <v>0.05</v>
      </c>
      <c r="AM144" s="289">
        <v>0.05</v>
      </c>
    </row>
    <row r="145" spans="1:39" x14ac:dyDescent="0.3">
      <c r="A145" s="207" t="s">
        <v>157</v>
      </c>
      <c r="B145" s="166" t="s">
        <v>38</v>
      </c>
      <c r="C145" s="188">
        <v>2019</v>
      </c>
      <c r="D145" s="188">
        <v>106</v>
      </c>
      <c r="E145" s="188">
        <v>0</v>
      </c>
      <c r="F145" s="189">
        <v>2</v>
      </c>
      <c r="G145" s="213">
        <v>17.6372</v>
      </c>
      <c r="H145" s="188">
        <v>74.807689999999994</v>
      </c>
      <c r="I145" s="186">
        <v>-301</v>
      </c>
      <c r="J145" s="211" t="s">
        <v>158</v>
      </c>
      <c r="K145" s="172" t="s">
        <v>276</v>
      </c>
      <c r="L145" s="175">
        <v>0</v>
      </c>
      <c r="M145" s="215">
        <v>1</v>
      </c>
      <c r="N145" s="247">
        <v>6.93</v>
      </c>
      <c r="O145" s="247">
        <f>82.4-N145</f>
        <v>75.47</v>
      </c>
      <c r="P145" s="248">
        <f t="shared" si="2"/>
        <v>82.4</v>
      </c>
      <c r="Q145" s="265">
        <v>1.82</v>
      </c>
      <c r="R145" s="288">
        <v>2.5000000000000001E-2</v>
      </c>
      <c r="S145" s="288">
        <v>2.5000000000000001E-2</v>
      </c>
      <c r="T145" s="288">
        <v>2.5000000000000001E-2</v>
      </c>
      <c r="U145" s="288">
        <v>2.5000000000000001E-2</v>
      </c>
      <c r="V145" s="170" t="s">
        <v>37</v>
      </c>
      <c r="W145" s="283">
        <v>0.17872791457489887</v>
      </c>
      <c r="X145" s="283">
        <v>0.19423694696356283</v>
      </c>
      <c r="Y145" s="289">
        <v>0.05</v>
      </c>
      <c r="Z145" s="283">
        <v>1.015271497975709E-2</v>
      </c>
      <c r="AA145" s="288">
        <v>2.5000000000000001E-2</v>
      </c>
      <c r="AB145" s="288">
        <v>2.5000000000000001E-2</v>
      </c>
      <c r="AC145" s="283">
        <v>0.29247097004048594</v>
      </c>
      <c r="AD145" s="283"/>
      <c r="AE145" s="283">
        <v>0.2667379303643726</v>
      </c>
      <c r="AF145" s="283">
        <v>6.722647165991906E-2</v>
      </c>
      <c r="AG145" s="283">
        <v>6.1208418623481815E-2</v>
      </c>
      <c r="AH145" s="288">
        <v>2.5000000000000001E-2</v>
      </c>
      <c r="AI145" s="288">
        <v>2.5000000000000001E-2</v>
      </c>
      <c r="AJ145" s="288">
        <v>2.5000000000000001E-2</v>
      </c>
      <c r="AK145" s="289">
        <v>0.05</v>
      </c>
      <c r="AL145" s="289">
        <v>0.05</v>
      </c>
      <c r="AM145" s="289">
        <v>0.05</v>
      </c>
    </row>
    <row r="146" spans="1:39" x14ac:dyDescent="0.3">
      <c r="A146" s="207" t="s">
        <v>159</v>
      </c>
      <c r="B146" s="166" t="s">
        <v>38</v>
      </c>
      <c r="C146" s="188">
        <v>2019</v>
      </c>
      <c r="D146" s="188">
        <v>106</v>
      </c>
      <c r="E146" s="188">
        <v>0</v>
      </c>
      <c r="F146" s="189">
        <v>2</v>
      </c>
      <c r="G146" s="188">
        <v>14.60852</v>
      </c>
      <c r="H146" s="188">
        <v>74.929820000000007</v>
      </c>
      <c r="I146" s="186">
        <v>-1483</v>
      </c>
      <c r="J146" s="211" t="s">
        <v>160</v>
      </c>
      <c r="K146" s="172" t="s">
        <v>277</v>
      </c>
      <c r="L146" s="175">
        <v>0</v>
      </c>
      <c r="M146" s="176">
        <v>1</v>
      </c>
      <c r="N146" s="247">
        <v>9.68</v>
      </c>
      <c r="O146" s="249">
        <f>91.1-N146</f>
        <v>81.419999999999987</v>
      </c>
      <c r="P146" s="248">
        <f t="shared" si="2"/>
        <v>91.1</v>
      </c>
      <c r="Q146" s="265">
        <v>1.01</v>
      </c>
      <c r="R146" s="288">
        <v>2.5000000000000001E-2</v>
      </c>
      <c r="S146" s="288">
        <v>2.5000000000000001E-2</v>
      </c>
      <c r="T146" s="288">
        <v>2.5000000000000001E-2</v>
      </c>
      <c r="U146" s="288">
        <v>2.5000000000000001E-2</v>
      </c>
      <c r="V146" s="170" t="s">
        <v>37</v>
      </c>
      <c r="W146" s="283">
        <v>5.4689257999999998E-2</v>
      </c>
      <c r="X146" s="283">
        <v>6.3245648799999998E-2</v>
      </c>
      <c r="Y146" s="289">
        <v>0.05</v>
      </c>
      <c r="Z146" s="283">
        <v>1.0056274799999999E-2</v>
      </c>
      <c r="AA146" s="288">
        <v>2.5000000000000001E-2</v>
      </c>
      <c r="AB146" s="288">
        <v>2.5000000000000001E-2</v>
      </c>
      <c r="AC146" s="283">
        <v>6.0952932800000005E-2</v>
      </c>
      <c r="AD146" s="283"/>
      <c r="AE146" s="288">
        <v>2.5000000000000001E-2</v>
      </c>
      <c r="AF146" s="288">
        <v>2.5000000000000001E-2</v>
      </c>
      <c r="AG146" s="283">
        <v>8.3598093200000001E-2</v>
      </c>
      <c r="AH146" s="288">
        <v>2.5000000000000001E-2</v>
      </c>
      <c r="AI146" s="288">
        <v>2.5000000000000001E-2</v>
      </c>
      <c r="AJ146" s="288">
        <v>2.5000000000000001E-2</v>
      </c>
      <c r="AK146" s="289">
        <v>0.05</v>
      </c>
      <c r="AL146" s="289">
        <v>0.05</v>
      </c>
      <c r="AM146" s="289">
        <v>0.05</v>
      </c>
    </row>
    <row r="147" spans="1:39" ht="15" thickBot="1" x14ac:dyDescent="0.35">
      <c r="A147" s="207" t="s">
        <v>161</v>
      </c>
      <c r="B147" s="166" t="s">
        <v>38</v>
      </c>
      <c r="C147" s="188">
        <v>2019</v>
      </c>
      <c r="D147" s="188">
        <v>115</v>
      </c>
      <c r="E147" s="188">
        <v>0</v>
      </c>
      <c r="F147" s="189">
        <v>2</v>
      </c>
      <c r="G147" s="216">
        <v>31.676839999999999</v>
      </c>
      <c r="H147" s="216">
        <v>79.821169999999995</v>
      </c>
      <c r="I147" s="186">
        <v>-207</v>
      </c>
      <c r="J147" s="211" t="s">
        <v>162</v>
      </c>
      <c r="K147" s="172" t="s">
        <v>278</v>
      </c>
      <c r="L147" s="175">
        <v>0</v>
      </c>
      <c r="M147" s="176">
        <v>1</v>
      </c>
      <c r="N147" s="247">
        <v>13.3</v>
      </c>
      <c r="O147" s="249">
        <f>95.3-N147</f>
        <v>82</v>
      </c>
      <c r="P147" s="248">
        <f t="shared" si="2"/>
        <v>95.3</v>
      </c>
      <c r="Q147" s="265">
        <v>2.09</v>
      </c>
      <c r="R147" s="288">
        <v>2.5000000000000001E-2</v>
      </c>
      <c r="S147" s="288">
        <v>2.5000000000000001E-2</v>
      </c>
      <c r="T147" s="288">
        <v>2.5000000000000001E-2</v>
      </c>
      <c r="U147" s="288">
        <v>2.5000000000000001E-2</v>
      </c>
      <c r="V147" s="170" t="s">
        <v>37</v>
      </c>
      <c r="W147" s="283">
        <v>0.16632206923076925</v>
      </c>
      <c r="X147" s="283">
        <v>0.16632206923076925</v>
      </c>
      <c r="Y147" s="289">
        <v>0.05</v>
      </c>
      <c r="Z147" s="289">
        <v>0.05</v>
      </c>
      <c r="AA147" s="288">
        <v>2.5000000000000001E-2</v>
      </c>
      <c r="AB147" s="288">
        <v>2.5000000000000001E-2</v>
      </c>
      <c r="AC147" s="283">
        <v>0.22275780500000003</v>
      </c>
      <c r="AD147" s="283"/>
      <c r="AE147" s="283">
        <v>0.22573873000000003</v>
      </c>
      <c r="AF147" s="288">
        <v>2.5000000000000001E-2</v>
      </c>
      <c r="AG147" s="283">
        <v>8.9367941153846164E-2</v>
      </c>
      <c r="AH147" s="288">
        <v>2.5000000000000001E-2</v>
      </c>
      <c r="AI147" s="288">
        <v>2.5000000000000001E-2</v>
      </c>
      <c r="AJ147" s="288">
        <v>2.5000000000000001E-2</v>
      </c>
      <c r="AK147" s="289">
        <v>0.05</v>
      </c>
      <c r="AL147" s="289">
        <v>0.05</v>
      </c>
      <c r="AM147" s="289">
        <v>0.05</v>
      </c>
    </row>
    <row r="148" spans="1:39" ht="15" thickBot="1" x14ac:dyDescent="0.35">
      <c r="A148" s="207" t="s">
        <v>163</v>
      </c>
      <c r="B148" s="166" t="s">
        <v>38</v>
      </c>
      <c r="C148" s="188">
        <v>2019</v>
      </c>
      <c r="D148" s="188">
        <v>115</v>
      </c>
      <c r="E148" s="188">
        <v>0</v>
      </c>
      <c r="F148" s="189">
        <v>2</v>
      </c>
      <c r="G148" s="217">
        <v>10.73554</v>
      </c>
      <c r="H148" s="217">
        <v>79.039460000000005</v>
      </c>
      <c r="I148" s="218">
        <v>-321</v>
      </c>
      <c r="J148" s="211" t="s">
        <v>164</v>
      </c>
      <c r="K148" s="172" t="s">
        <v>279</v>
      </c>
      <c r="L148" s="175">
        <v>0</v>
      </c>
      <c r="M148" s="215">
        <v>1</v>
      </c>
      <c r="N148" s="247">
        <v>10.1</v>
      </c>
      <c r="O148" s="249">
        <f>96.3-N148</f>
        <v>86.2</v>
      </c>
      <c r="P148" s="248">
        <f t="shared" si="2"/>
        <v>96.3</v>
      </c>
      <c r="Q148" s="265">
        <v>2.15</v>
      </c>
      <c r="R148" s="288">
        <v>2.5000000000000001E-2</v>
      </c>
      <c r="S148" s="288">
        <v>2.5000000000000001E-2</v>
      </c>
      <c r="T148" s="288">
        <v>2.5000000000000001E-2</v>
      </c>
      <c r="U148" s="288">
        <v>2.5000000000000001E-2</v>
      </c>
      <c r="V148" s="170" t="s">
        <v>37</v>
      </c>
      <c r="W148" s="283">
        <v>0.11577932693877555</v>
      </c>
      <c r="X148" s="283">
        <v>0.11577932693877555</v>
      </c>
      <c r="Y148" s="289">
        <v>0.05</v>
      </c>
      <c r="Z148" s="289">
        <v>0.05</v>
      </c>
      <c r="AA148" s="288">
        <v>2.5000000000000001E-2</v>
      </c>
      <c r="AB148" s="288">
        <v>2.5000000000000001E-2</v>
      </c>
      <c r="AC148" s="283">
        <v>7.9235368571428599E-2</v>
      </c>
      <c r="AD148" s="283"/>
      <c r="AE148" s="283">
        <v>9.9262913469387787E-2</v>
      </c>
      <c r="AF148" s="288">
        <v>2.5000000000000001E-2</v>
      </c>
      <c r="AG148" s="283">
        <v>6.8450946122449008E-2</v>
      </c>
      <c r="AH148" s="288">
        <v>2.5000000000000001E-2</v>
      </c>
      <c r="AI148" s="288">
        <v>2.5000000000000001E-2</v>
      </c>
      <c r="AJ148" s="288">
        <v>2.5000000000000001E-2</v>
      </c>
      <c r="AK148" s="289">
        <v>0.05</v>
      </c>
      <c r="AL148" s="289">
        <v>0.05</v>
      </c>
      <c r="AM148" s="289">
        <v>0.05</v>
      </c>
    </row>
    <row r="149" spans="1:39" ht="15" thickBot="1" x14ac:dyDescent="0.35">
      <c r="A149" s="207" t="s">
        <v>165</v>
      </c>
      <c r="B149" s="166" t="s">
        <v>38</v>
      </c>
      <c r="C149" s="188">
        <v>2019</v>
      </c>
      <c r="D149" s="188">
        <v>115</v>
      </c>
      <c r="E149" s="188">
        <v>0</v>
      </c>
      <c r="F149" s="189">
        <v>2</v>
      </c>
      <c r="G149" s="219">
        <v>12.261200000000001</v>
      </c>
      <c r="H149" s="219">
        <v>78.911299999999997</v>
      </c>
      <c r="I149" s="218">
        <v>-82</v>
      </c>
      <c r="J149" s="211" t="s">
        <v>166</v>
      </c>
      <c r="K149" s="172" t="s">
        <v>280</v>
      </c>
      <c r="L149" s="175">
        <v>0</v>
      </c>
      <c r="M149" s="215">
        <v>1</v>
      </c>
      <c r="N149" s="247">
        <v>9.5399999999999991</v>
      </c>
      <c r="O149" s="249">
        <f>96.4-N149</f>
        <v>86.860000000000014</v>
      </c>
      <c r="P149" s="248">
        <f t="shared" si="2"/>
        <v>96.4</v>
      </c>
      <c r="Q149" s="266">
        <v>0.34599999999999997</v>
      </c>
      <c r="R149" s="288">
        <v>2.5000000000000001E-2</v>
      </c>
      <c r="S149" s="288">
        <v>2.5000000000000001E-2</v>
      </c>
      <c r="T149" s="288">
        <v>2.5000000000000001E-2</v>
      </c>
      <c r="U149" s="288">
        <v>2.5000000000000001E-2</v>
      </c>
      <c r="V149" s="170" t="s">
        <v>37</v>
      </c>
      <c r="W149" s="288">
        <v>2.5000000000000001E-2</v>
      </c>
      <c r="X149" s="282">
        <v>2.5000000000000001E-2</v>
      </c>
      <c r="Y149" s="289">
        <v>0.05</v>
      </c>
      <c r="Z149" s="289">
        <v>0.05</v>
      </c>
      <c r="AA149" s="288">
        <v>2.5000000000000001E-2</v>
      </c>
      <c r="AB149" s="288">
        <v>2.5000000000000001E-2</v>
      </c>
      <c r="AC149" s="283">
        <v>9.84731906614786E-3</v>
      </c>
      <c r="AD149" s="283"/>
      <c r="AE149" s="288">
        <v>2.5000000000000001E-2</v>
      </c>
      <c r="AF149" s="288">
        <v>2.5000000000000001E-2</v>
      </c>
      <c r="AG149" s="288">
        <v>2.5000000000000001E-2</v>
      </c>
      <c r="AH149" s="288">
        <v>2.5000000000000001E-2</v>
      </c>
      <c r="AI149" s="288">
        <v>2.5000000000000001E-2</v>
      </c>
      <c r="AJ149" s="288">
        <v>2.5000000000000001E-2</v>
      </c>
      <c r="AK149" s="289">
        <v>0.05</v>
      </c>
      <c r="AL149" s="289">
        <v>0.05</v>
      </c>
      <c r="AM149" s="289">
        <v>0.05</v>
      </c>
    </row>
    <row r="150" spans="1:39" x14ac:dyDescent="0.3">
      <c r="A150" s="207" t="s">
        <v>167</v>
      </c>
      <c r="B150" s="166" t="s">
        <v>38</v>
      </c>
      <c r="C150" s="188">
        <v>2019</v>
      </c>
      <c r="D150" s="188">
        <v>115</v>
      </c>
      <c r="E150" s="188">
        <v>0</v>
      </c>
      <c r="F150" s="189">
        <v>2</v>
      </c>
      <c r="G150" s="217">
        <v>6.1577200000000003</v>
      </c>
      <c r="H150" s="219">
        <v>79.104799999999997</v>
      </c>
      <c r="I150" s="220">
        <v>-1221</v>
      </c>
      <c r="J150" s="211" t="s">
        <v>168</v>
      </c>
      <c r="K150" s="172" t="s">
        <v>281</v>
      </c>
      <c r="L150" s="175">
        <v>0</v>
      </c>
      <c r="M150" s="215">
        <v>1</v>
      </c>
      <c r="N150" s="247">
        <v>12.9</v>
      </c>
      <c r="O150" s="249">
        <f>95.2-N150</f>
        <v>82.3</v>
      </c>
      <c r="P150" s="248">
        <f t="shared" si="2"/>
        <v>95.2</v>
      </c>
      <c r="Q150" s="265">
        <v>1.52</v>
      </c>
      <c r="R150" s="288">
        <v>2.5000000000000001E-2</v>
      </c>
      <c r="S150" s="288">
        <v>2.5000000000000001E-2</v>
      </c>
      <c r="T150" s="288">
        <v>2.5000000000000001E-2</v>
      </c>
      <c r="U150" s="288">
        <v>2.5000000000000001E-2</v>
      </c>
      <c r="V150" s="170" t="s">
        <v>37</v>
      </c>
      <c r="W150" s="283">
        <v>5.9923807984790897E-2</v>
      </c>
      <c r="X150" s="283">
        <v>7.0656443346007639E-2</v>
      </c>
      <c r="Y150" s="289">
        <v>0.05</v>
      </c>
      <c r="Z150" s="283">
        <v>1.923956920152092E-2</v>
      </c>
      <c r="AA150" s="288">
        <v>2.5000000000000001E-2</v>
      </c>
      <c r="AB150" s="288">
        <v>2.5000000000000001E-2</v>
      </c>
      <c r="AC150" s="283">
        <v>8.2139910266159716E-2</v>
      </c>
      <c r="AD150" s="283"/>
      <c r="AE150" s="288">
        <v>2.5000000000000001E-2</v>
      </c>
      <c r="AF150" s="288">
        <v>2.5000000000000001E-2</v>
      </c>
      <c r="AG150" s="283">
        <v>8.1082207984790905E-2</v>
      </c>
      <c r="AH150" s="288">
        <v>2.5000000000000001E-2</v>
      </c>
      <c r="AI150" s="288">
        <v>2.5000000000000001E-2</v>
      </c>
      <c r="AJ150" s="288">
        <v>2.5000000000000001E-2</v>
      </c>
      <c r="AK150" s="289">
        <v>0.05</v>
      </c>
      <c r="AL150" s="289">
        <v>0.05</v>
      </c>
      <c r="AM150" s="289">
        <v>0.05</v>
      </c>
    </row>
    <row r="151" spans="1:39" x14ac:dyDescent="0.3">
      <c r="A151" s="207" t="s">
        <v>169</v>
      </c>
      <c r="B151" s="166" t="s">
        <v>38</v>
      </c>
      <c r="C151" s="188">
        <v>2020</v>
      </c>
      <c r="D151" s="188">
        <v>104</v>
      </c>
      <c r="E151" s="188">
        <v>0</v>
      </c>
      <c r="F151" s="189">
        <v>2</v>
      </c>
      <c r="G151" s="221">
        <f>7.57117</f>
        <v>7.5711700000000004</v>
      </c>
      <c r="H151" s="221">
        <f>63.88483</f>
        <v>63.884830000000001</v>
      </c>
      <c r="I151" s="221">
        <v>-236</v>
      </c>
      <c r="J151" s="222" t="s">
        <v>170</v>
      </c>
      <c r="K151" s="172" t="s">
        <v>282</v>
      </c>
      <c r="L151" s="175">
        <v>0</v>
      </c>
      <c r="M151" s="176">
        <v>1</v>
      </c>
      <c r="N151" s="267">
        <v>2.81</v>
      </c>
      <c r="O151" s="267">
        <v>33.5</v>
      </c>
      <c r="P151" s="248">
        <f t="shared" si="2"/>
        <v>36.31</v>
      </c>
      <c r="Q151" s="268">
        <v>0.317</v>
      </c>
      <c r="R151" s="289">
        <v>0.05</v>
      </c>
      <c r="S151" s="288">
        <v>2.5000000000000001E-2</v>
      </c>
      <c r="T151" s="288">
        <v>2.5000000000000001E-2</v>
      </c>
      <c r="U151" s="288">
        <v>2.5000000000000001E-2</v>
      </c>
      <c r="V151" s="284" t="s">
        <v>37</v>
      </c>
      <c r="W151" s="186">
        <v>0.16594473968925239</v>
      </c>
      <c r="X151" s="186">
        <v>0.18027002805919179</v>
      </c>
      <c r="Y151" s="289">
        <v>0.05</v>
      </c>
      <c r="Z151" s="289">
        <v>0.05</v>
      </c>
      <c r="AA151" s="288">
        <v>2.5000000000000001E-2</v>
      </c>
      <c r="AB151" s="186">
        <v>6.8465933153620637E-2</v>
      </c>
      <c r="AC151" s="186">
        <v>0.34663321723259949</v>
      </c>
      <c r="AD151" s="186"/>
      <c r="AE151" s="186">
        <v>0.22080703110421793</v>
      </c>
      <c r="AF151" s="186">
        <v>5.639477781989316E-2</v>
      </c>
      <c r="AG151" s="186">
        <v>0.1069534399121143</v>
      </c>
      <c r="AH151" s="288">
        <v>2.5000000000000001E-2</v>
      </c>
      <c r="AI151" s="289">
        <v>0.05</v>
      </c>
      <c r="AJ151" s="289">
        <v>0.05</v>
      </c>
      <c r="AK151" s="289">
        <v>0.05</v>
      </c>
      <c r="AL151" s="289">
        <v>0.05</v>
      </c>
      <c r="AM151" s="289">
        <v>0.05</v>
      </c>
    </row>
    <row r="152" spans="1:39" x14ac:dyDescent="0.3">
      <c r="A152" s="207" t="s">
        <v>171</v>
      </c>
      <c r="B152" s="166" t="s">
        <v>38</v>
      </c>
      <c r="C152" s="188">
        <v>2020</v>
      </c>
      <c r="D152" s="188">
        <v>104</v>
      </c>
      <c r="E152" s="188">
        <v>0</v>
      </c>
      <c r="F152" s="189">
        <v>2</v>
      </c>
      <c r="G152" s="223">
        <f>8.40517</f>
        <v>8.40517</v>
      </c>
      <c r="H152" s="223">
        <f>64.28017</f>
        <v>64.280169999999998</v>
      </c>
      <c r="I152" s="221">
        <v>-357</v>
      </c>
      <c r="J152" s="222" t="s">
        <v>172</v>
      </c>
      <c r="K152" s="172" t="s">
        <v>283</v>
      </c>
      <c r="L152" s="175">
        <v>0</v>
      </c>
      <c r="M152" s="176">
        <v>1</v>
      </c>
      <c r="N152" s="267">
        <v>8.24</v>
      </c>
      <c r="O152" s="267">
        <v>79.7</v>
      </c>
      <c r="P152" s="248">
        <f t="shared" si="2"/>
        <v>87.94</v>
      </c>
      <c r="Q152" s="269">
        <v>0.89700000000000002</v>
      </c>
      <c r="R152" s="289">
        <v>0.05</v>
      </c>
      <c r="S152" s="288">
        <v>2.5000000000000001E-2</v>
      </c>
      <c r="T152" s="288">
        <v>2.5000000000000001E-2</v>
      </c>
      <c r="U152" s="288">
        <v>2.5000000000000001E-2</v>
      </c>
      <c r="V152" s="284" t="s">
        <v>37</v>
      </c>
      <c r="W152" s="186">
        <v>0.45405352396089388</v>
      </c>
      <c r="X152" s="186">
        <v>0.48422628070911466</v>
      </c>
      <c r="Y152" s="289">
        <v>0.05</v>
      </c>
      <c r="Z152" s="289">
        <v>0.05</v>
      </c>
      <c r="AA152" s="288">
        <v>2.5000000000000001E-2</v>
      </c>
      <c r="AB152" s="186">
        <v>0.10799453414882072</v>
      </c>
      <c r="AC152" s="186">
        <v>0.47212360740792686</v>
      </c>
      <c r="AD152" s="186"/>
      <c r="AE152" s="186">
        <v>0.35610119259579209</v>
      </c>
      <c r="AF152" s="186">
        <v>0.1073366655812751</v>
      </c>
      <c r="AG152" s="186">
        <v>0.17275357831125773</v>
      </c>
      <c r="AH152" s="288">
        <v>2.5000000000000001E-2</v>
      </c>
      <c r="AI152" s="289">
        <v>0.05</v>
      </c>
      <c r="AJ152" s="289">
        <v>0.05</v>
      </c>
      <c r="AK152" s="289">
        <v>0.05</v>
      </c>
      <c r="AL152" s="289">
        <v>0.05</v>
      </c>
      <c r="AM152" s="289">
        <v>0.05</v>
      </c>
    </row>
    <row r="153" spans="1:39" x14ac:dyDescent="0.3">
      <c r="A153" s="207" t="s">
        <v>173</v>
      </c>
      <c r="B153" s="166" t="s">
        <v>38</v>
      </c>
      <c r="C153" s="188">
        <v>2020</v>
      </c>
      <c r="D153" s="188">
        <v>104</v>
      </c>
      <c r="E153" s="188">
        <v>0</v>
      </c>
      <c r="F153" s="189">
        <v>2</v>
      </c>
      <c r="G153" s="223">
        <f>8.22</f>
        <v>8.2200000000000006</v>
      </c>
      <c r="H153" s="223">
        <f>64.7135</f>
        <v>64.713499999999996</v>
      </c>
      <c r="I153" s="221">
        <v>-238</v>
      </c>
      <c r="J153" s="222" t="s">
        <v>174</v>
      </c>
      <c r="K153" s="172" t="s">
        <v>284</v>
      </c>
      <c r="L153" s="175">
        <v>0</v>
      </c>
      <c r="M153" s="176">
        <v>1</v>
      </c>
      <c r="N153" s="267">
        <v>6.05</v>
      </c>
      <c r="O153" s="267">
        <v>75.599999999999994</v>
      </c>
      <c r="P153" s="248">
        <f t="shared" si="2"/>
        <v>81.649999999999991</v>
      </c>
      <c r="Q153" s="269">
        <v>0.629</v>
      </c>
      <c r="R153" s="289">
        <v>0.05</v>
      </c>
      <c r="S153" s="288">
        <v>2.5000000000000001E-2</v>
      </c>
      <c r="T153" s="288">
        <v>2.5000000000000001E-2</v>
      </c>
      <c r="U153" s="288">
        <v>2.5000000000000001E-2</v>
      </c>
      <c r="V153" s="284" t="s">
        <v>37</v>
      </c>
      <c r="W153" s="186">
        <v>0.36079159928761834</v>
      </c>
      <c r="X153" s="186">
        <v>0.36079159928761834</v>
      </c>
      <c r="Y153" s="289">
        <v>0.05</v>
      </c>
      <c r="Z153" s="289">
        <v>0.05</v>
      </c>
      <c r="AA153" s="288">
        <v>2.5000000000000001E-2</v>
      </c>
      <c r="AB153" s="186">
        <v>5.8094697954994903E-2</v>
      </c>
      <c r="AC153" s="186">
        <v>0.37668283977339023</v>
      </c>
      <c r="AD153" s="186"/>
      <c r="AE153" s="186">
        <v>0.207825910545023</v>
      </c>
      <c r="AF153" s="186">
        <v>6.1287985113705604E-2</v>
      </c>
      <c r="AG153" s="288">
        <v>2.5000000000000001E-2</v>
      </c>
      <c r="AH153" s="288">
        <v>2.5000000000000001E-2</v>
      </c>
      <c r="AI153" s="289">
        <v>0.05</v>
      </c>
      <c r="AJ153" s="289">
        <v>0.05</v>
      </c>
      <c r="AK153" s="289">
        <v>0.05</v>
      </c>
      <c r="AL153" s="289">
        <v>0.05</v>
      </c>
      <c r="AM153" s="289">
        <v>0.05</v>
      </c>
    </row>
    <row r="154" spans="1:39" x14ac:dyDescent="0.3">
      <c r="A154" s="207" t="s">
        <v>175</v>
      </c>
      <c r="B154" s="166" t="s">
        <v>38</v>
      </c>
      <c r="C154" s="188">
        <v>2020</v>
      </c>
      <c r="D154" s="188">
        <v>110</v>
      </c>
      <c r="E154" s="188">
        <v>0</v>
      </c>
      <c r="F154" s="189">
        <v>2</v>
      </c>
      <c r="G154" s="223">
        <f>10.43067</f>
        <v>10.430669999999999</v>
      </c>
      <c r="H154" s="223">
        <f>66.83017</f>
        <v>66.830169999999995</v>
      </c>
      <c r="I154" s="221">
        <v>-400</v>
      </c>
      <c r="J154" s="222" t="s">
        <v>176</v>
      </c>
      <c r="K154" s="172" t="s">
        <v>285</v>
      </c>
      <c r="L154" s="175">
        <v>0</v>
      </c>
      <c r="M154" s="176">
        <v>1</v>
      </c>
      <c r="N154" s="267">
        <v>8.74</v>
      </c>
      <c r="O154" s="267">
        <v>79.3</v>
      </c>
      <c r="P154" s="248">
        <f t="shared" si="2"/>
        <v>88.039999999999992</v>
      </c>
      <c r="Q154" s="269">
        <v>0.74199999999999999</v>
      </c>
      <c r="R154" s="289">
        <v>0.05</v>
      </c>
      <c r="S154" s="288">
        <v>2.5000000000000001E-2</v>
      </c>
      <c r="T154" s="288">
        <v>2.5000000000000001E-2</v>
      </c>
      <c r="U154" s="288">
        <v>2.5000000000000001E-2</v>
      </c>
      <c r="V154" s="284" t="s">
        <v>37</v>
      </c>
      <c r="W154" s="186">
        <v>0.43160881782904081</v>
      </c>
      <c r="X154" s="186">
        <v>0.45979342113632538</v>
      </c>
      <c r="Y154" s="289">
        <v>0.05</v>
      </c>
      <c r="Z154" s="289">
        <v>0.05</v>
      </c>
      <c r="AA154" s="288">
        <v>2.5000000000000001E-2</v>
      </c>
      <c r="AB154" s="186">
        <v>0.10659808980942601</v>
      </c>
      <c r="AC154" s="186">
        <v>0.45783502725359165</v>
      </c>
      <c r="AD154" s="186"/>
      <c r="AE154" s="186">
        <v>0.34436853308665177</v>
      </c>
      <c r="AF154" s="186">
        <v>8.4918073859067619E-2</v>
      </c>
      <c r="AG154" s="288">
        <v>2.5000000000000001E-2</v>
      </c>
      <c r="AH154" s="288">
        <v>2.5000000000000001E-2</v>
      </c>
      <c r="AI154" s="289">
        <v>0.05</v>
      </c>
      <c r="AJ154" s="289">
        <v>0.05</v>
      </c>
      <c r="AK154" s="289">
        <v>0.05</v>
      </c>
      <c r="AL154" s="289">
        <v>0.05</v>
      </c>
      <c r="AM154" s="289">
        <v>0.05</v>
      </c>
    </row>
    <row r="155" spans="1:39" x14ac:dyDescent="0.3">
      <c r="A155" s="207" t="s">
        <v>177</v>
      </c>
      <c r="B155" s="166" t="s">
        <v>38</v>
      </c>
      <c r="C155" s="188">
        <v>2020</v>
      </c>
      <c r="D155" s="188">
        <v>110</v>
      </c>
      <c r="E155" s="188">
        <v>0</v>
      </c>
      <c r="F155" s="189">
        <v>2</v>
      </c>
      <c r="G155" s="223">
        <f>10.47967</f>
        <v>10.47967</v>
      </c>
      <c r="H155" s="223">
        <f>66.23167</f>
        <v>66.231669999999994</v>
      </c>
      <c r="I155" s="221">
        <v>-294</v>
      </c>
      <c r="J155" s="222" t="s">
        <v>178</v>
      </c>
      <c r="K155" s="172" t="s">
        <v>286</v>
      </c>
      <c r="L155" s="175">
        <v>0</v>
      </c>
      <c r="M155" s="176">
        <v>1</v>
      </c>
      <c r="N155" s="267">
        <v>6.18</v>
      </c>
      <c r="O155" s="267">
        <v>66.5</v>
      </c>
      <c r="P155" s="248">
        <f t="shared" si="2"/>
        <v>72.680000000000007</v>
      </c>
      <c r="Q155" s="269">
        <v>0.57699999999999996</v>
      </c>
      <c r="R155" s="289">
        <v>0.05</v>
      </c>
      <c r="S155" s="288">
        <v>2.5000000000000001E-2</v>
      </c>
      <c r="T155" s="288">
        <v>2.5000000000000001E-2</v>
      </c>
      <c r="U155" s="288">
        <v>2.5000000000000001E-2</v>
      </c>
      <c r="V155" s="284" t="s">
        <v>37</v>
      </c>
      <c r="W155" s="186">
        <v>0.25451546219298782</v>
      </c>
      <c r="X155" s="186">
        <v>0.2710929722976298</v>
      </c>
      <c r="Y155" s="289">
        <v>0.05</v>
      </c>
      <c r="Z155" s="289">
        <v>0.05</v>
      </c>
      <c r="AA155" s="288">
        <v>2.5000000000000001E-2</v>
      </c>
      <c r="AB155" s="186">
        <v>6.9935904180268377E-2</v>
      </c>
      <c r="AC155" s="186">
        <v>0.41382578356720823</v>
      </c>
      <c r="AD155" s="186"/>
      <c r="AE155" s="186">
        <v>0.19256083849608008</v>
      </c>
      <c r="AF155" s="186">
        <v>5.5205503177001417E-2</v>
      </c>
      <c r="AG155" s="288">
        <v>2.5000000000000001E-2</v>
      </c>
      <c r="AH155" s="288">
        <v>2.5000000000000001E-2</v>
      </c>
      <c r="AI155" s="289">
        <v>0.05</v>
      </c>
      <c r="AJ155" s="289">
        <v>0.05</v>
      </c>
      <c r="AK155" s="289">
        <v>0.05</v>
      </c>
      <c r="AL155" s="289">
        <v>0.05</v>
      </c>
      <c r="AM155" s="289">
        <v>0.05</v>
      </c>
    </row>
    <row r="156" spans="1:39" x14ac:dyDescent="0.3">
      <c r="A156" s="207" t="s">
        <v>179</v>
      </c>
      <c r="B156" s="166" t="s">
        <v>38</v>
      </c>
      <c r="C156" s="188">
        <v>2020</v>
      </c>
      <c r="D156" s="188">
        <v>110</v>
      </c>
      <c r="E156" s="188">
        <v>0</v>
      </c>
      <c r="F156" s="189">
        <v>2</v>
      </c>
      <c r="G156" s="223">
        <f>10.177</f>
        <v>10.177</v>
      </c>
      <c r="H156" s="223">
        <f>65.67917</f>
        <v>65.679169999999999</v>
      </c>
      <c r="I156" s="224">
        <v>-396</v>
      </c>
      <c r="J156" s="222" t="s">
        <v>180</v>
      </c>
      <c r="K156" s="172" t="s">
        <v>287</v>
      </c>
      <c r="L156" s="175">
        <v>0</v>
      </c>
      <c r="M156" s="176">
        <v>1</v>
      </c>
      <c r="N156" s="267">
        <v>9.06</v>
      </c>
      <c r="O156" s="267">
        <v>80.900000000000006</v>
      </c>
      <c r="P156" s="248">
        <f>N156+O156</f>
        <v>89.960000000000008</v>
      </c>
      <c r="Q156" s="269">
        <v>0.71099999999999997</v>
      </c>
      <c r="R156" s="289">
        <v>0.05</v>
      </c>
      <c r="S156" s="288">
        <v>2.5000000000000001E-2</v>
      </c>
      <c r="T156" s="288">
        <v>2.5000000000000001E-2</v>
      </c>
      <c r="U156" s="288">
        <v>2.5000000000000001E-2</v>
      </c>
      <c r="V156" s="284" t="s">
        <v>37</v>
      </c>
      <c r="W156" s="186">
        <v>0.32407330158496589</v>
      </c>
      <c r="X156" s="186">
        <v>0.35364031638200916</v>
      </c>
      <c r="Y156" s="289">
        <v>0.05</v>
      </c>
      <c r="Z156" s="289">
        <v>0.05</v>
      </c>
      <c r="AA156" s="288">
        <v>2.5000000000000001E-2</v>
      </c>
      <c r="AB156" s="186">
        <v>7.083669789292954E-2</v>
      </c>
      <c r="AC156" s="186">
        <v>0.56089454177272535</v>
      </c>
      <c r="AD156" s="186"/>
      <c r="AE156" s="186">
        <v>0.24429773034440966</v>
      </c>
      <c r="AF156" s="288">
        <v>2.5000000000000001E-2</v>
      </c>
      <c r="AG156" s="188">
        <v>5.6099510989869282E-2</v>
      </c>
      <c r="AH156" s="288">
        <v>2.5000000000000001E-2</v>
      </c>
      <c r="AI156" s="289">
        <v>0.05</v>
      </c>
      <c r="AJ156" s="289">
        <v>0.05</v>
      </c>
      <c r="AK156" s="289">
        <v>0.05</v>
      </c>
      <c r="AL156" s="289">
        <v>0.05</v>
      </c>
      <c r="AM156" s="289">
        <v>0.05</v>
      </c>
    </row>
    <row r="157" spans="1:39" x14ac:dyDescent="0.3">
      <c r="A157" s="207" t="s">
        <v>181</v>
      </c>
      <c r="B157" s="166" t="s">
        <v>38</v>
      </c>
      <c r="C157" s="188">
        <v>2020</v>
      </c>
      <c r="D157" s="188">
        <v>110</v>
      </c>
      <c r="E157" s="188">
        <v>0</v>
      </c>
      <c r="F157" s="189">
        <v>2</v>
      </c>
      <c r="G157" s="223">
        <f>9.07683</f>
        <v>9.0768299999999993</v>
      </c>
      <c r="H157" s="223">
        <f>65.717</f>
        <v>65.716999999999999</v>
      </c>
      <c r="I157" s="224">
        <v>-449</v>
      </c>
      <c r="J157" s="222" t="s">
        <v>182</v>
      </c>
      <c r="K157" s="172" t="s">
        <v>288</v>
      </c>
      <c r="L157" s="175">
        <v>0</v>
      </c>
      <c r="M157" s="176">
        <v>1</v>
      </c>
      <c r="N157" s="267">
        <v>9.74</v>
      </c>
      <c r="O157" s="267">
        <v>83.6</v>
      </c>
      <c r="P157" s="248">
        <f>N157+O157</f>
        <v>93.339999999999989</v>
      </c>
      <c r="Q157" s="269">
        <v>0.75</v>
      </c>
      <c r="R157" s="289">
        <v>0.05</v>
      </c>
      <c r="S157" s="288">
        <v>2.5000000000000001E-2</v>
      </c>
      <c r="T157" s="288">
        <v>2.5000000000000001E-2</v>
      </c>
      <c r="U157" s="288">
        <v>2.5000000000000001E-2</v>
      </c>
      <c r="V157" s="284" t="s">
        <v>37</v>
      </c>
      <c r="W157" s="186">
        <v>0.28208678139674753</v>
      </c>
      <c r="X157" s="186">
        <v>0.31875832438859858</v>
      </c>
      <c r="Y157" s="289">
        <v>0.05</v>
      </c>
      <c r="Z157" s="289">
        <v>0.05</v>
      </c>
      <c r="AA157" s="288">
        <v>2.5000000000000001E-2</v>
      </c>
      <c r="AB157" s="186">
        <v>0.11214393357478689</v>
      </c>
      <c r="AC157" s="186">
        <v>0.45544445070836626</v>
      </c>
      <c r="AD157" s="186"/>
      <c r="AE157" s="186">
        <v>0.3676796836566863</v>
      </c>
      <c r="AF157" s="186">
        <v>0.10161090838851841</v>
      </c>
      <c r="AG157" s="288">
        <v>2.5000000000000001E-2</v>
      </c>
      <c r="AH157" s="288">
        <v>2.5000000000000001E-2</v>
      </c>
      <c r="AI157" s="289">
        <v>0.05</v>
      </c>
      <c r="AJ157" s="289">
        <v>0.05</v>
      </c>
      <c r="AK157" s="289">
        <v>0.05</v>
      </c>
      <c r="AL157" s="289">
        <v>0.05</v>
      </c>
      <c r="AM157" s="289">
        <v>0.05</v>
      </c>
    </row>
    <row r="158" spans="1:39" x14ac:dyDescent="0.3">
      <c r="A158" s="225" t="s">
        <v>184</v>
      </c>
      <c r="B158" s="188" t="s">
        <v>183</v>
      </c>
      <c r="C158" s="226">
        <v>2020</v>
      </c>
      <c r="D158" s="226">
        <v>2002</v>
      </c>
      <c r="E158" s="215">
        <v>0</v>
      </c>
      <c r="F158" s="176">
        <v>2</v>
      </c>
      <c r="G158" s="223">
        <v>6.0426222999999997</v>
      </c>
      <c r="H158" s="223">
        <v>59.234572999999997</v>
      </c>
      <c r="I158" s="227">
        <v>-348</v>
      </c>
      <c r="J158" s="200" t="s">
        <v>185</v>
      </c>
      <c r="K158" s="228" t="s">
        <v>184</v>
      </c>
      <c r="L158" s="175">
        <v>0</v>
      </c>
      <c r="M158" s="215">
        <v>2</v>
      </c>
      <c r="N158" s="221">
        <v>20.9</v>
      </c>
      <c r="O158" s="221">
        <v>76</v>
      </c>
      <c r="P158" s="248">
        <f>N158+O158</f>
        <v>96.9</v>
      </c>
      <c r="Q158" s="221">
        <v>2.33</v>
      </c>
      <c r="R158" s="289">
        <v>0.05</v>
      </c>
      <c r="S158" s="288">
        <v>2.5000000000000001E-2</v>
      </c>
      <c r="T158" s="288">
        <v>2.5000000000000001E-2</v>
      </c>
      <c r="U158" s="288">
        <v>2.5000000000000001E-2</v>
      </c>
      <c r="V158" s="284" t="s">
        <v>37</v>
      </c>
      <c r="W158" s="281">
        <v>1.1754747618922841</v>
      </c>
      <c r="X158" s="281">
        <v>1.2353740179945203</v>
      </c>
      <c r="Y158" s="289">
        <v>0.05</v>
      </c>
      <c r="Z158" s="289">
        <v>0.05</v>
      </c>
      <c r="AA158" s="186">
        <v>6.39429041959408E-2</v>
      </c>
      <c r="AB158" s="186">
        <v>6.14325405267412E-2</v>
      </c>
      <c r="AC158" s="186">
        <v>0.53264612579765602</v>
      </c>
      <c r="AD158" s="186"/>
      <c r="AE158" s="186">
        <v>0.49690977024362404</v>
      </c>
      <c r="AF158" s="186">
        <v>0.2538549204435292</v>
      </c>
      <c r="AG158" s="186">
        <v>0.35396640379024641</v>
      </c>
      <c r="AH158" s="288">
        <v>2.5000000000000001E-2</v>
      </c>
      <c r="AI158" s="289">
        <v>0.05</v>
      </c>
      <c r="AJ158" s="288">
        <v>2.5000000000000001E-2</v>
      </c>
      <c r="AK158" s="288">
        <v>2.5000000000000001E-2</v>
      </c>
      <c r="AL158" s="288">
        <v>2.5000000000000001E-2</v>
      </c>
      <c r="AM158" s="289">
        <v>0.05</v>
      </c>
    </row>
    <row r="159" spans="1:39" x14ac:dyDescent="0.3">
      <c r="A159" s="225" t="s">
        <v>186</v>
      </c>
      <c r="B159" s="188" t="s">
        <v>183</v>
      </c>
      <c r="C159" s="226">
        <v>2020</v>
      </c>
      <c r="D159" s="226">
        <v>2002</v>
      </c>
      <c r="E159" s="215">
        <v>0</v>
      </c>
      <c r="F159" s="176">
        <v>2</v>
      </c>
      <c r="G159" s="223">
        <v>5.8154466999999999</v>
      </c>
      <c r="H159" s="223">
        <v>59.304736499999997</v>
      </c>
      <c r="I159" s="227">
        <v>-702</v>
      </c>
      <c r="J159" s="200" t="s">
        <v>187</v>
      </c>
      <c r="K159" s="228" t="s">
        <v>186</v>
      </c>
      <c r="L159" s="175">
        <v>0</v>
      </c>
      <c r="M159" s="215">
        <v>2</v>
      </c>
      <c r="N159" s="221">
        <v>23.7</v>
      </c>
      <c r="O159" s="221">
        <v>73.3</v>
      </c>
      <c r="P159" s="248">
        <f>N159+O159</f>
        <v>97</v>
      </c>
      <c r="Q159" s="221">
        <v>2.19</v>
      </c>
      <c r="R159" s="289">
        <v>0.05</v>
      </c>
      <c r="S159" s="288">
        <v>2.5000000000000001E-2</v>
      </c>
      <c r="T159" s="288">
        <v>2.5000000000000001E-2</v>
      </c>
      <c r="U159" s="288">
        <v>2.5000000000000001E-2</v>
      </c>
      <c r="V159" s="284" t="s">
        <v>37</v>
      </c>
      <c r="W159" s="281">
        <v>1.6322592615854958</v>
      </c>
      <c r="X159" s="281">
        <v>1.6830041033879404</v>
      </c>
      <c r="Y159" s="289">
        <v>0.05</v>
      </c>
      <c r="Z159" s="289">
        <v>0.05</v>
      </c>
      <c r="AA159" s="186">
        <v>0.12840363228849722</v>
      </c>
      <c r="AB159" s="186">
        <v>0.1626350077219624</v>
      </c>
      <c r="AC159" s="186">
        <v>0.81777019016766395</v>
      </c>
      <c r="AD159" s="186"/>
      <c r="AE159" s="186">
        <v>0.79444540636037597</v>
      </c>
      <c r="AF159" s="186">
        <v>0.37655541465669118</v>
      </c>
      <c r="AG159" s="186">
        <v>0.43659466079067599</v>
      </c>
      <c r="AH159" s="288">
        <v>2.5000000000000001E-2</v>
      </c>
      <c r="AI159" s="280" t="s">
        <v>43</v>
      </c>
      <c r="AJ159" s="288">
        <v>2.5000000000000001E-2</v>
      </c>
      <c r="AK159" s="288">
        <v>2.5000000000000001E-2</v>
      </c>
      <c r="AL159" s="288">
        <v>2.5000000000000001E-2</v>
      </c>
      <c r="AM159" s="289">
        <v>0.05</v>
      </c>
    </row>
    <row r="160" spans="1:39" x14ac:dyDescent="0.3">
      <c r="A160" s="225" t="s">
        <v>188</v>
      </c>
      <c r="B160" s="188" t="s">
        <v>183</v>
      </c>
      <c r="C160" s="226">
        <v>2020</v>
      </c>
      <c r="D160" s="226">
        <v>2002</v>
      </c>
      <c r="E160" s="215">
        <v>0</v>
      </c>
      <c r="F160" s="176">
        <v>2</v>
      </c>
      <c r="G160" s="223">
        <v>5.5448234999999997</v>
      </c>
      <c r="H160" s="223">
        <v>59.093418700000001</v>
      </c>
      <c r="I160" s="227">
        <v>-283</v>
      </c>
      <c r="J160" s="200" t="s">
        <v>189</v>
      </c>
      <c r="K160" s="228" t="s">
        <v>188</v>
      </c>
      <c r="L160" s="175">
        <v>0</v>
      </c>
      <c r="M160" s="215">
        <v>2</v>
      </c>
      <c r="N160" s="221">
        <v>18.3</v>
      </c>
      <c r="O160" s="221">
        <v>69.900000000000006</v>
      </c>
      <c r="P160" s="248">
        <f>N160+O160</f>
        <v>88.2</v>
      </c>
      <c r="Q160" s="221">
        <v>2.09</v>
      </c>
      <c r="R160" s="289">
        <v>0.05</v>
      </c>
      <c r="S160" s="288">
        <v>2.5000000000000001E-2</v>
      </c>
      <c r="T160" s="288">
        <v>2.5000000000000001E-2</v>
      </c>
      <c r="U160" s="288">
        <v>2.5000000000000001E-2</v>
      </c>
      <c r="V160" s="284" t="s">
        <v>37</v>
      </c>
      <c r="W160" s="186">
        <v>0.3604563382166488</v>
      </c>
      <c r="X160" s="186">
        <v>0.39524141268949359</v>
      </c>
      <c r="Y160" s="289">
        <v>0.05</v>
      </c>
      <c r="Z160" s="289">
        <v>0.05</v>
      </c>
      <c r="AA160" s="288">
        <v>2.5000000000000001E-2</v>
      </c>
      <c r="AB160" s="288">
        <v>2.5000000000000001E-2</v>
      </c>
      <c r="AC160" s="186">
        <v>0.19313744296081761</v>
      </c>
      <c r="AD160" s="186"/>
      <c r="AE160" s="186">
        <v>0.20269166029570643</v>
      </c>
      <c r="AF160" s="186">
        <v>8.4978411128866005E-2</v>
      </c>
      <c r="AG160" s="186">
        <v>0.15558606965695401</v>
      </c>
      <c r="AH160" s="288">
        <v>2.5000000000000001E-2</v>
      </c>
      <c r="AI160" s="289">
        <v>0.05</v>
      </c>
      <c r="AJ160" s="288">
        <v>2.5000000000000001E-2</v>
      </c>
      <c r="AK160" s="288">
        <v>2.5000000000000001E-2</v>
      </c>
      <c r="AL160" s="288">
        <v>2.5000000000000001E-2</v>
      </c>
      <c r="AM160" s="289">
        <v>0.05</v>
      </c>
    </row>
    <row r="161" spans="1:39" x14ac:dyDescent="0.3">
      <c r="A161" s="225" t="s">
        <v>190</v>
      </c>
      <c r="B161" s="188" t="s">
        <v>183</v>
      </c>
      <c r="C161" s="226">
        <v>2020</v>
      </c>
      <c r="D161" s="226">
        <v>2002</v>
      </c>
      <c r="E161" s="215">
        <v>0</v>
      </c>
      <c r="F161" s="176">
        <v>2</v>
      </c>
      <c r="G161" s="223">
        <v>5.7725464999999998</v>
      </c>
      <c r="H161" s="223">
        <v>58.943842699999998</v>
      </c>
      <c r="I161" s="227">
        <v>-240</v>
      </c>
      <c r="J161" s="200" t="s">
        <v>191</v>
      </c>
      <c r="K161" s="228" t="s">
        <v>190</v>
      </c>
      <c r="L161" s="175">
        <v>0</v>
      </c>
      <c r="M161" s="215">
        <v>2</v>
      </c>
      <c r="N161" s="249">
        <v>7.73</v>
      </c>
      <c r="O161" s="249">
        <v>76.47</v>
      </c>
      <c r="P161" s="288">
        <v>2.5000000000000001E-2</v>
      </c>
      <c r="Q161" s="221">
        <v>5.5</v>
      </c>
      <c r="R161" s="289">
        <v>0.05</v>
      </c>
      <c r="S161" s="288">
        <v>2.5000000000000001E-2</v>
      </c>
      <c r="T161" s="288">
        <v>2.5000000000000001E-2</v>
      </c>
      <c r="U161" s="288">
        <v>2.5000000000000001E-2</v>
      </c>
      <c r="V161" s="284" t="s">
        <v>37</v>
      </c>
      <c r="W161" s="186">
        <v>0.64042228113316402</v>
      </c>
      <c r="X161" s="186">
        <v>0.64042228113316402</v>
      </c>
      <c r="Y161" s="289">
        <v>0.05</v>
      </c>
      <c r="Z161" s="289">
        <v>0.05</v>
      </c>
      <c r="AA161" s="288">
        <v>2.5000000000000001E-2</v>
      </c>
      <c r="AB161" s="288">
        <v>2.5000000000000001E-2</v>
      </c>
      <c r="AC161" s="186">
        <v>0.17134183313668042</v>
      </c>
      <c r="AD161" s="186"/>
      <c r="AE161" s="186">
        <v>5.0550582450053207E-2</v>
      </c>
      <c r="AF161" s="186">
        <v>0.1159026905499668</v>
      </c>
      <c r="AG161" s="186">
        <v>0.66892481332919995</v>
      </c>
      <c r="AH161" s="186">
        <v>0.292695703217702</v>
      </c>
      <c r="AI161" s="186">
        <v>0.38490007550761762</v>
      </c>
      <c r="AJ161" s="288">
        <v>2.5000000000000001E-2</v>
      </c>
      <c r="AK161" s="288">
        <v>2.5000000000000001E-2</v>
      </c>
      <c r="AL161" s="288">
        <v>2.5000000000000001E-2</v>
      </c>
      <c r="AM161" s="289">
        <v>0.05</v>
      </c>
    </row>
    <row r="162" spans="1:39" x14ac:dyDescent="0.3">
      <c r="A162" s="225" t="s">
        <v>192</v>
      </c>
      <c r="B162" s="188" t="s">
        <v>183</v>
      </c>
      <c r="C162" s="226">
        <v>2021</v>
      </c>
      <c r="D162" s="226">
        <v>2005</v>
      </c>
      <c r="E162" s="215">
        <v>0</v>
      </c>
      <c r="F162" s="176">
        <v>2</v>
      </c>
      <c r="G162" s="223">
        <v>6.0782487999999999</v>
      </c>
      <c r="H162" s="223">
        <v>62.495393200000002</v>
      </c>
      <c r="I162" s="227">
        <v>-73</v>
      </c>
      <c r="J162" s="200" t="s">
        <v>193</v>
      </c>
      <c r="K162" s="228" t="s">
        <v>192</v>
      </c>
      <c r="L162" s="175">
        <v>0</v>
      </c>
      <c r="M162" s="215">
        <v>2</v>
      </c>
      <c r="N162" s="221">
        <v>12.4</v>
      </c>
      <c r="O162" s="221">
        <v>82.199999999999989</v>
      </c>
      <c r="P162" s="288">
        <v>2.5000000000000001E-2</v>
      </c>
      <c r="Q162" s="254">
        <v>2.15</v>
      </c>
      <c r="R162" s="289">
        <v>0.05</v>
      </c>
      <c r="S162" s="288">
        <v>2.5000000000000001E-2</v>
      </c>
      <c r="T162" s="288">
        <v>2.5000000000000001E-2</v>
      </c>
      <c r="U162" s="288">
        <v>2.5000000000000001E-2</v>
      </c>
      <c r="V162" s="284" t="s">
        <v>37</v>
      </c>
      <c r="W162" s="186">
        <v>0.2390611635277724</v>
      </c>
      <c r="X162" s="186">
        <v>0.28089281194527305</v>
      </c>
      <c r="Y162" s="289">
        <v>0.05</v>
      </c>
      <c r="Z162" s="289">
        <v>0.05</v>
      </c>
      <c r="AA162" s="288">
        <v>2.5000000000000001E-2</v>
      </c>
      <c r="AB162" s="288">
        <v>2.5000000000000001E-2</v>
      </c>
      <c r="AC162" s="186">
        <v>5.7954899654687198E-2</v>
      </c>
      <c r="AD162" s="186"/>
      <c r="AE162" s="186">
        <v>5.7028041731021197E-2</v>
      </c>
      <c r="AF162" s="288">
        <v>2.5000000000000001E-2</v>
      </c>
      <c r="AG162" s="186">
        <v>7.8321131322741197E-2</v>
      </c>
      <c r="AH162" s="288">
        <v>2.5000000000000001E-2</v>
      </c>
      <c r="AI162" s="289">
        <v>0.05</v>
      </c>
      <c r="AJ162" s="288">
        <v>2.5000000000000001E-2</v>
      </c>
      <c r="AK162" s="288">
        <v>2.5000000000000001E-2</v>
      </c>
      <c r="AL162" s="288">
        <v>2.5000000000000001E-2</v>
      </c>
      <c r="AM162" s="289">
        <v>0.05</v>
      </c>
    </row>
    <row r="163" spans="1:39" x14ac:dyDescent="0.3">
      <c r="A163" s="225" t="s">
        <v>194</v>
      </c>
      <c r="B163" s="188" t="s">
        <v>183</v>
      </c>
      <c r="C163" s="226">
        <v>2021</v>
      </c>
      <c r="D163" s="226">
        <v>2005</v>
      </c>
      <c r="E163" s="215">
        <v>0</v>
      </c>
      <c r="F163" s="176">
        <v>2</v>
      </c>
      <c r="G163" s="229">
        <v>6.1812885</v>
      </c>
      <c r="H163" s="229">
        <v>62.578690700000003</v>
      </c>
      <c r="I163" s="227">
        <v>-180</v>
      </c>
      <c r="J163" s="200" t="s">
        <v>195</v>
      </c>
      <c r="K163" s="228" t="s">
        <v>194</v>
      </c>
      <c r="L163" s="175">
        <v>0</v>
      </c>
      <c r="M163" s="215">
        <v>2</v>
      </c>
      <c r="N163" s="221">
        <v>10.4</v>
      </c>
      <c r="O163" s="221">
        <v>77.899999999999991</v>
      </c>
      <c r="P163" s="288">
        <v>2.5000000000000001E-2</v>
      </c>
      <c r="Q163" s="254">
        <v>4.5</v>
      </c>
      <c r="R163" s="289">
        <v>0.05</v>
      </c>
      <c r="S163" s="288">
        <v>2.5000000000000001E-2</v>
      </c>
      <c r="T163" s="288">
        <v>2.5000000000000001E-2</v>
      </c>
      <c r="U163" s="288">
        <v>2.5000000000000001E-2</v>
      </c>
      <c r="V163" s="284" t="s">
        <v>37</v>
      </c>
      <c r="W163" s="186">
        <v>0.67038668076274399</v>
      </c>
      <c r="X163" s="186">
        <v>0.73292747940468761</v>
      </c>
      <c r="Y163" s="289">
        <v>0.05</v>
      </c>
      <c r="Z163" s="289">
        <v>0.05</v>
      </c>
      <c r="AA163" s="288">
        <v>2.5000000000000001E-2</v>
      </c>
      <c r="AB163" s="288">
        <v>2.5000000000000001E-2</v>
      </c>
      <c r="AC163" s="186">
        <v>7.4252606663895201E-2</v>
      </c>
      <c r="AD163" s="186"/>
      <c r="AE163" s="186">
        <v>0.1199115663148352</v>
      </c>
      <c r="AF163" s="186">
        <v>0.14145363947975201</v>
      </c>
      <c r="AG163" s="186">
        <v>0.22631154137069717</v>
      </c>
      <c r="AH163" s="288">
        <v>2.5000000000000001E-2</v>
      </c>
      <c r="AI163" s="289">
        <v>0.05</v>
      </c>
      <c r="AJ163" s="288">
        <v>2.5000000000000001E-2</v>
      </c>
      <c r="AK163" s="288">
        <v>2.5000000000000001E-2</v>
      </c>
      <c r="AL163" s="288">
        <v>2.5000000000000001E-2</v>
      </c>
      <c r="AM163" s="289">
        <v>0.05</v>
      </c>
    </row>
    <row r="164" spans="1:39" x14ac:dyDescent="0.3">
      <c r="A164" s="225" t="s">
        <v>196</v>
      </c>
      <c r="B164" s="188" t="s">
        <v>183</v>
      </c>
      <c r="C164" s="226">
        <v>2021</v>
      </c>
      <c r="D164" s="226">
        <v>2005</v>
      </c>
      <c r="E164" s="215">
        <v>0</v>
      </c>
      <c r="F164" s="176">
        <v>2</v>
      </c>
      <c r="G164" s="223">
        <v>6.5399121999999998</v>
      </c>
      <c r="H164" s="223">
        <v>62.730829</v>
      </c>
      <c r="I164" s="227">
        <v>-104</v>
      </c>
      <c r="J164" s="200" t="s">
        <v>197</v>
      </c>
      <c r="K164" s="228" t="s">
        <v>196</v>
      </c>
      <c r="L164" s="175">
        <v>0</v>
      </c>
      <c r="M164" s="215">
        <v>2</v>
      </c>
      <c r="N164" s="221">
        <v>6.11</v>
      </c>
      <c r="O164" s="221">
        <v>80.790000000000006</v>
      </c>
      <c r="P164" s="288">
        <v>2.5000000000000001E-2</v>
      </c>
      <c r="Q164" s="254">
        <v>4.5199999999999996</v>
      </c>
      <c r="R164" s="289">
        <v>0.05</v>
      </c>
      <c r="S164" s="288">
        <v>2.5000000000000001E-2</v>
      </c>
      <c r="T164" s="288">
        <v>2.5000000000000001E-2</v>
      </c>
      <c r="U164" s="288">
        <v>2.5000000000000001E-2</v>
      </c>
      <c r="V164" s="284" t="s">
        <v>37</v>
      </c>
      <c r="W164" s="186">
        <v>0.3080193915418572</v>
      </c>
      <c r="X164" s="186">
        <v>0.3347789020270856</v>
      </c>
      <c r="Y164" s="289">
        <v>0.05</v>
      </c>
      <c r="Z164" s="289">
        <v>0.05</v>
      </c>
      <c r="AA164" s="288">
        <v>2.5000000000000001E-2</v>
      </c>
      <c r="AB164" s="288">
        <v>2.5000000000000001E-2</v>
      </c>
      <c r="AC164" s="186">
        <v>9.6281599195187598E-2</v>
      </c>
      <c r="AD164" s="186"/>
      <c r="AE164" s="186">
        <v>9.0727036006782003E-2</v>
      </c>
      <c r="AF164" s="186">
        <v>6.0595771240022002E-2</v>
      </c>
      <c r="AG164" s="186">
        <v>7.2233981764997596E-2</v>
      </c>
      <c r="AH164" s="288">
        <v>2.5000000000000001E-2</v>
      </c>
      <c r="AI164" s="289">
        <v>0.05</v>
      </c>
      <c r="AJ164" s="288">
        <v>2.5000000000000001E-2</v>
      </c>
      <c r="AK164" s="288">
        <v>2.5000000000000001E-2</v>
      </c>
      <c r="AL164" s="288">
        <v>2.5000000000000001E-2</v>
      </c>
      <c r="AM164" s="289">
        <v>0.05</v>
      </c>
    </row>
    <row r="165" spans="1:39" x14ac:dyDescent="0.3">
      <c r="A165" s="225" t="s">
        <v>198</v>
      </c>
      <c r="B165" s="188" t="s">
        <v>183</v>
      </c>
      <c r="C165" s="226">
        <v>2021</v>
      </c>
      <c r="D165" s="226">
        <v>2005</v>
      </c>
      <c r="E165" s="215">
        <v>0</v>
      </c>
      <c r="F165" s="176">
        <v>2</v>
      </c>
      <c r="G165" s="223">
        <v>6.3904958000000001</v>
      </c>
      <c r="H165" s="223">
        <v>62.673135299999998</v>
      </c>
      <c r="I165" s="227">
        <v>-90</v>
      </c>
      <c r="J165" s="200" t="s">
        <v>199</v>
      </c>
      <c r="K165" s="228" t="s">
        <v>198</v>
      </c>
      <c r="L165" s="175">
        <v>0</v>
      </c>
      <c r="M165" s="215">
        <v>2</v>
      </c>
      <c r="N165" s="221">
        <v>10.199999999999999</v>
      </c>
      <c r="O165" s="221">
        <v>74.399999999999991</v>
      </c>
      <c r="P165" s="288">
        <v>2.5000000000000001E-2</v>
      </c>
      <c r="Q165" s="254">
        <v>1.29</v>
      </c>
      <c r="R165" s="289">
        <v>0.05</v>
      </c>
      <c r="S165" s="288">
        <v>2.5000000000000001E-2</v>
      </c>
      <c r="T165" s="288">
        <v>2.5000000000000001E-2</v>
      </c>
      <c r="U165" s="288">
        <v>2.5000000000000001E-2</v>
      </c>
      <c r="V165" s="284" t="s">
        <v>37</v>
      </c>
      <c r="W165" s="186">
        <v>0.22222323738012081</v>
      </c>
      <c r="X165" s="186">
        <v>0.24542061988469799</v>
      </c>
      <c r="Y165" s="289">
        <v>0.05</v>
      </c>
      <c r="Z165" s="289">
        <v>0.05</v>
      </c>
      <c r="AA165" s="288">
        <v>2.5000000000000001E-2</v>
      </c>
      <c r="AB165" s="288">
        <v>2.5000000000000001E-2</v>
      </c>
      <c r="AC165" s="280">
        <v>5.3037522702604006E-2</v>
      </c>
      <c r="AD165" s="280"/>
      <c r="AE165" s="288">
        <v>2.5000000000000001E-2</v>
      </c>
      <c r="AF165" s="288">
        <v>2.5000000000000001E-2</v>
      </c>
      <c r="AG165" s="186">
        <v>7.3533290222105863E-2</v>
      </c>
      <c r="AH165" s="288">
        <v>2.5000000000000001E-2</v>
      </c>
      <c r="AI165" s="289">
        <v>0.05</v>
      </c>
      <c r="AJ165" s="288">
        <v>2.5000000000000001E-2</v>
      </c>
      <c r="AK165" s="288">
        <v>2.5000000000000001E-2</v>
      </c>
      <c r="AL165" s="288">
        <v>2.5000000000000001E-2</v>
      </c>
      <c r="AM165" s="289">
        <v>0.05</v>
      </c>
    </row>
    <row r="166" spans="1:39" x14ac:dyDescent="0.3">
      <c r="A166" s="230" t="s">
        <v>200</v>
      </c>
      <c r="B166" s="221" t="s">
        <v>183</v>
      </c>
      <c r="C166" s="226">
        <v>2021</v>
      </c>
      <c r="D166" s="226">
        <v>2102</v>
      </c>
      <c r="E166" s="215">
        <v>0</v>
      </c>
      <c r="F166" s="176">
        <v>2</v>
      </c>
      <c r="G166" s="231">
        <v>21.130811699999999</v>
      </c>
      <c r="H166" s="231">
        <v>69.992878000000005</v>
      </c>
      <c r="I166" s="221">
        <v>-282</v>
      </c>
      <c r="J166" s="232" t="s">
        <v>201</v>
      </c>
      <c r="K166" s="228" t="s">
        <v>200</v>
      </c>
      <c r="L166" s="175">
        <v>0</v>
      </c>
      <c r="M166" s="215">
        <v>2</v>
      </c>
      <c r="N166" s="221">
        <v>8</v>
      </c>
      <c r="O166" s="221">
        <v>85.5</v>
      </c>
      <c r="P166" s="288">
        <v>2.5000000000000001E-2</v>
      </c>
      <c r="Q166" s="270">
        <v>1.88</v>
      </c>
      <c r="R166" s="289">
        <v>0.05</v>
      </c>
      <c r="S166" s="288">
        <v>2.5000000000000001E-2</v>
      </c>
      <c r="T166" s="288">
        <v>2.5000000000000001E-2</v>
      </c>
      <c r="U166" s="288">
        <v>2.5000000000000001E-2</v>
      </c>
      <c r="V166" s="284" t="s">
        <v>37</v>
      </c>
      <c r="W166" s="186">
        <v>0.66676874901700978</v>
      </c>
      <c r="X166" s="186">
        <v>0.66676874901700978</v>
      </c>
      <c r="Y166" s="289">
        <v>0.05</v>
      </c>
      <c r="Z166" s="289">
        <v>0.05</v>
      </c>
      <c r="AA166" s="289">
        <v>0.05</v>
      </c>
      <c r="AB166" s="288">
        <v>2.5000000000000001E-2</v>
      </c>
      <c r="AC166" s="186">
        <v>0.28058020915103066</v>
      </c>
      <c r="AD166" s="186"/>
      <c r="AE166" s="186">
        <v>0.28665586683267774</v>
      </c>
      <c r="AF166" s="186">
        <v>0.16593255993376849</v>
      </c>
      <c r="AG166" s="186">
        <v>0.27018215576344867</v>
      </c>
      <c r="AH166" s="288">
        <v>2.5000000000000001E-2</v>
      </c>
      <c r="AI166" s="289">
        <v>0.05</v>
      </c>
      <c r="AJ166" s="288">
        <v>2.5000000000000001E-2</v>
      </c>
      <c r="AK166" s="289">
        <v>0.05</v>
      </c>
      <c r="AL166" s="289">
        <v>0.05</v>
      </c>
      <c r="AM166" s="289">
        <v>0.05</v>
      </c>
    </row>
    <row r="167" spans="1:39" x14ac:dyDescent="0.3">
      <c r="A167" s="230" t="s">
        <v>202</v>
      </c>
      <c r="B167" s="221" t="s">
        <v>183</v>
      </c>
      <c r="C167" s="226">
        <v>2021</v>
      </c>
      <c r="D167" s="226">
        <v>2102</v>
      </c>
      <c r="E167" s="215">
        <v>0</v>
      </c>
      <c r="F167" s="176">
        <v>2</v>
      </c>
      <c r="G167" s="231">
        <v>20.762347699999999</v>
      </c>
      <c r="H167" s="231">
        <v>69.848384499999995</v>
      </c>
      <c r="I167" s="221">
        <v>-106</v>
      </c>
      <c r="J167" s="232" t="s">
        <v>203</v>
      </c>
      <c r="K167" s="228" t="s">
        <v>202</v>
      </c>
      <c r="L167" s="175">
        <v>0</v>
      </c>
      <c r="M167" s="215">
        <v>2</v>
      </c>
      <c r="N167" s="221">
        <v>11.6</v>
      </c>
      <c r="O167" s="221">
        <v>82.600000000000009</v>
      </c>
      <c r="P167" s="288">
        <v>2.5000000000000001E-2</v>
      </c>
      <c r="Q167" s="270">
        <v>1.97</v>
      </c>
      <c r="R167" s="289">
        <v>0.05</v>
      </c>
      <c r="S167" s="288">
        <v>2.5000000000000001E-2</v>
      </c>
      <c r="T167" s="288">
        <v>2.5000000000000001E-2</v>
      </c>
      <c r="U167" s="288">
        <v>2.5000000000000001E-2</v>
      </c>
      <c r="V167" s="284" t="s">
        <v>37</v>
      </c>
      <c r="W167" s="186">
        <v>0.53448529822112822</v>
      </c>
      <c r="X167" s="186">
        <v>0.55557480201542953</v>
      </c>
      <c r="Y167" s="289">
        <v>0.05</v>
      </c>
      <c r="Z167" s="289">
        <v>0.05</v>
      </c>
      <c r="AA167" s="289">
        <v>0.05</v>
      </c>
      <c r="AB167" s="288">
        <v>2.5000000000000001E-2</v>
      </c>
      <c r="AC167" s="186">
        <v>0.21087836858478345</v>
      </c>
      <c r="AD167" s="186"/>
      <c r="AE167" s="186">
        <v>0.2182593520162342</v>
      </c>
      <c r="AF167" s="186">
        <v>0.14948490960374899</v>
      </c>
      <c r="AG167" s="186">
        <v>0.19990211330746105</v>
      </c>
      <c r="AH167" s="288">
        <v>2.5000000000000001E-2</v>
      </c>
      <c r="AI167" s="289">
        <v>0.05</v>
      </c>
      <c r="AJ167" s="288">
        <v>2.5000000000000001E-2</v>
      </c>
      <c r="AK167" s="289">
        <v>0.05</v>
      </c>
      <c r="AL167" s="289">
        <v>0.05</v>
      </c>
      <c r="AM167" s="289">
        <v>0.05</v>
      </c>
    </row>
    <row r="168" spans="1:39" x14ac:dyDescent="0.3">
      <c r="A168" s="230" t="s">
        <v>204</v>
      </c>
      <c r="B168" s="221" t="s">
        <v>183</v>
      </c>
      <c r="C168" s="226">
        <v>2021</v>
      </c>
      <c r="D168" s="226">
        <v>2102</v>
      </c>
      <c r="E168" s="215">
        <v>0</v>
      </c>
      <c r="F168" s="176">
        <v>2</v>
      </c>
      <c r="G168" s="231">
        <v>21.327949499999999</v>
      </c>
      <c r="H168" s="231">
        <v>70.064458500000001</v>
      </c>
      <c r="I168" s="221">
        <v>-345</v>
      </c>
      <c r="J168" s="232" t="s">
        <v>205</v>
      </c>
      <c r="K168" s="228" t="s">
        <v>204</v>
      </c>
      <c r="L168" s="175">
        <v>0</v>
      </c>
      <c r="M168" s="215">
        <v>2</v>
      </c>
      <c r="N168" s="221">
        <v>12.6</v>
      </c>
      <c r="O168" s="221">
        <v>80.900000000000006</v>
      </c>
      <c r="P168" s="288">
        <v>2.5000000000000001E-2</v>
      </c>
      <c r="Q168" s="270">
        <v>2.17</v>
      </c>
      <c r="R168" s="289">
        <v>0.05</v>
      </c>
      <c r="S168" s="288">
        <v>2.5000000000000001E-2</v>
      </c>
      <c r="T168" s="288">
        <v>2.5000000000000001E-2</v>
      </c>
      <c r="U168" s="288">
        <v>2.5000000000000001E-2</v>
      </c>
      <c r="V168" s="284" t="s">
        <v>37</v>
      </c>
      <c r="W168" s="186">
        <v>0.60392372774884906</v>
      </c>
      <c r="X168" s="186">
        <v>0.62685164870465171</v>
      </c>
      <c r="Y168" s="289">
        <v>0.05</v>
      </c>
      <c r="Z168" s="289">
        <v>0.05</v>
      </c>
      <c r="AA168" s="289">
        <v>0.05</v>
      </c>
      <c r="AB168" s="288">
        <v>2.5000000000000001E-2</v>
      </c>
      <c r="AC168" s="186">
        <v>0.26167686485607561</v>
      </c>
      <c r="AD168" s="186"/>
      <c r="AE168" s="186">
        <v>0.24531294292319172</v>
      </c>
      <c r="AF168" s="186">
        <v>0.14239188527096189</v>
      </c>
      <c r="AG168" s="186">
        <v>0.30522168679592571</v>
      </c>
      <c r="AH168" s="288">
        <v>2.5000000000000001E-2</v>
      </c>
      <c r="AI168" s="289">
        <v>0.05</v>
      </c>
      <c r="AJ168" s="288">
        <v>2.5000000000000001E-2</v>
      </c>
      <c r="AK168" s="289">
        <v>0.05</v>
      </c>
      <c r="AL168" s="289">
        <v>0.05</v>
      </c>
      <c r="AM168" s="289">
        <v>0.05</v>
      </c>
    </row>
    <row r="169" spans="1:39" x14ac:dyDescent="0.3">
      <c r="A169" s="230" t="s">
        <v>206</v>
      </c>
      <c r="B169" s="221" t="s">
        <v>183</v>
      </c>
      <c r="C169" s="226">
        <v>2021</v>
      </c>
      <c r="D169" s="226">
        <v>2102</v>
      </c>
      <c r="E169" s="215">
        <v>0</v>
      </c>
      <c r="F169" s="176">
        <v>2</v>
      </c>
      <c r="G169" s="231">
        <v>21.725346999999999</v>
      </c>
      <c r="H169" s="231">
        <v>70.042101200000005</v>
      </c>
      <c r="I169" s="221">
        <v>-345</v>
      </c>
      <c r="J169" s="232" t="s">
        <v>207</v>
      </c>
      <c r="K169" s="228" t="s">
        <v>206</v>
      </c>
      <c r="L169" s="175">
        <v>0</v>
      </c>
      <c r="M169" s="215">
        <v>2</v>
      </c>
      <c r="N169" s="221">
        <v>13.9</v>
      </c>
      <c r="O169" s="221">
        <v>82.899999999999991</v>
      </c>
      <c r="P169" s="288">
        <v>2.5000000000000001E-2</v>
      </c>
      <c r="Q169" s="270">
        <v>2.48</v>
      </c>
      <c r="R169" s="289">
        <v>0.05</v>
      </c>
      <c r="S169" s="288">
        <v>2.5000000000000001E-2</v>
      </c>
      <c r="T169" s="288">
        <v>2.5000000000000001E-2</v>
      </c>
      <c r="U169" s="288">
        <v>2.5000000000000001E-2</v>
      </c>
      <c r="V169" s="284" t="s">
        <v>37</v>
      </c>
      <c r="W169" s="186">
        <v>0.47599728572698685</v>
      </c>
      <c r="X169" s="186">
        <v>0.49189555019527043</v>
      </c>
      <c r="Y169" s="289">
        <v>0.05</v>
      </c>
      <c r="Z169" s="289">
        <v>0.05</v>
      </c>
      <c r="AA169" s="289">
        <v>0.05</v>
      </c>
      <c r="AB169" s="288">
        <v>2.5000000000000001E-2</v>
      </c>
      <c r="AC169" s="186">
        <v>0.21780664797122987</v>
      </c>
      <c r="AD169" s="186"/>
      <c r="AE169" s="186">
        <v>0.15519306244979322</v>
      </c>
      <c r="AF169" s="186">
        <v>9.1973836824887301E-2</v>
      </c>
      <c r="AG169" s="186">
        <v>0.12234590280194704</v>
      </c>
      <c r="AH169" s="288">
        <v>2.5000000000000001E-2</v>
      </c>
      <c r="AI169" s="289">
        <v>0.05</v>
      </c>
      <c r="AJ169" s="288">
        <v>2.5000000000000001E-2</v>
      </c>
      <c r="AK169" s="289">
        <v>0.05</v>
      </c>
      <c r="AL169" s="289">
        <v>0.05</v>
      </c>
      <c r="AM169" s="289">
        <v>0.05</v>
      </c>
    </row>
    <row r="170" spans="1:39" x14ac:dyDescent="0.3">
      <c r="A170" s="207" t="s">
        <v>208</v>
      </c>
      <c r="B170" s="166" t="s">
        <v>38</v>
      </c>
      <c r="C170" s="188">
        <v>2021</v>
      </c>
      <c r="D170" s="188">
        <v>103</v>
      </c>
      <c r="E170" s="221">
        <v>0</v>
      </c>
      <c r="F170" s="221">
        <v>2</v>
      </c>
      <c r="G170" s="212">
        <v>6.4875266666666667</v>
      </c>
      <c r="H170" s="213">
        <v>65.358558333333335</v>
      </c>
      <c r="I170" s="233">
        <v>-419.39</v>
      </c>
      <c r="J170" s="234" t="s">
        <v>299</v>
      </c>
      <c r="K170" s="207" t="s">
        <v>289</v>
      </c>
      <c r="L170" s="232">
        <v>0</v>
      </c>
      <c r="M170" s="221">
        <v>1</v>
      </c>
      <c r="N170" s="271">
        <v>6.7</v>
      </c>
      <c r="O170" s="272">
        <v>73.7</v>
      </c>
      <c r="P170" s="288">
        <v>2.5000000000000001E-2</v>
      </c>
      <c r="Q170" s="273">
        <v>0.63700000000000001</v>
      </c>
      <c r="R170" s="288">
        <v>2.5000000000000001E-2</v>
      </c>
      <c r="S170" s="288">
        <v>2.5000000000000001E-2</v>
      </c>
      <c r="T170" s="288">
        <v>1.2500000000000001E-2</v>
      </c>
      <c r="U170" s="288">
        <v>2.5000000000000001E-2</v>
      </c>
      <c r="V170" s="284" t="s">
        <v>37</v>
      </c>
      <c r="W170" s="186">
        <v>0.30334441753718844</v>
      </c>
      <c r="X170" s="186">
        <v>0.31591679571702003</v>
      </c>
      <c r="Y170" s="289">
        <v>0.05</v>
      </c>
      <c r="Z170" s="289">
        <v>0.05</v>
      </c>
      <c r="AA170" s="288">
        <v>2.5000000000000001E-2</v>
      </c>
      <c r="AB170" s="186">
        <v>0.16520970133820556</v>
      </c>
      <c r="AC170" s="186">
        <v>0.48624822331883399</v>
      </c>
      <c r="AD170" s="186"/>
      <c r="AE170" s="186">
        <v>0.42112346572579779</v>
      </c>
      <c r="AF170" s="186">
        <v>9.9219199734384367E-2</v>
      </c>
      <c r="AG170" s="186">
        <v>0.17269375505141507</v>
      </c>
      <c r="AH170" s="288">
        <v>2.5000000000000001E-2</v>
      </c>
      <c r="AI170" s="289">
        <v>0.05</v>
      </c>
      <c r="AJ170" s="288">
        <v>2.5000000000000001E-2</v>
      </c>
      <c r="AK170" s="289">
        <v>0.05</v>
      </c>
      <c r="AL170" s="289">
        <v>0.05</v>
      </c>
      <c r="AM170" s="289">
        <v>0.05</v>
      </c>
    </row>
    <row r="171" spans="1:39" x14ac:dyDescent="0.3">
      <c r="A171" s="207" t="s">
        <v>210</v>
      </c>
      <c r="B171" s="166" t="s">
        <v>38</v>
      </c>
      <c r="C171" s="188">
        <v>2021</v>
      </c>
      <c r="D171" s="188">
        <v>103</v>
      </c>
      <c r="E171" s="221">
        <v>0</v>
      </c>
      <c r="F171" s="221">
        <v>2</v>
      </c>
      <c r="G171" s="212">
        <v>2.3169798333333333</v>
      </c>
      <c r="H171" s="213">
        <v>62.8384</v>
      </c>
      <c r="I171" s="233">
        <v>-780</v>
      </c>
      <c r="J171" s="234" t="s">
        <v>300</v>
      </c>
      <c r="K171" s="207" t="s">
        <v>290</v>
      </c>
      <c r="L171" s="232">
        <v>0</v>
      </c>
      <c r="M171" s="221">
        <v>1</v>
      </c>
      <c r="N171" s="271">
        <v>6.63</v>
      </c>
      <c r="O171" s="272">
        <v>63.67</v>
      </c>
      <c r="P171" s="288">
        <v>2.5000000000000001E-2</v>
      </c>
      <c r="Q171" s="273">
        <v>0.57699999999999996</v>
      </c>
      <c r="R171" s="288">
        <v>2.5000000000000001E-2</v>
      </c>
      <c r="S171" s="288">
        <v>2.5000000000000001E-2</v>
      </c>
      <c r="T171" s="288">
        <v>1.2500000000000001E-2</v>
      </c>
      <c r="U171" s="288">
        <v>2.5000000000000001E-2</v>
      </c>
      <c r="V171" s="284" t="s">
        <v>37</v>
      </c>
      <c r="W171" s="186">
        <v>3.6568765366970485E-2</v>
      </c>
      <c r="X171" s="186">
        <v>3.6568765366970485E-2</v>
      </c>
      <c r="Y171" s="289">
        <v>0.05</v>
      </c>
      <c r="Z171" s="289">
        <v>0.05</v>
      </c>
      <c r="AA171" s="288">
        <v>2.5000000000000001E-2</v>
      </c>
      <c r="AB171" s="288">
        <v>2.5000000000000001E-2</v>
      </c>
      <c r="AC171" s="186">
        <v>7.9045326846006125E-2</v>
      </c>
      <c r="AD171" s="186"/>
      <c r="AE171" s="186">
        <v>3.670518855708936E-2</v>
      </c>
      <c r="AF171" s="288">
        <v>2.5000000000000001E-2</v>
      </c>
      <c r="AG171" s="186">
        <v>7.6279374890185159E-2</v>
      </c>
      <c r="AH171" s="288">
        <v>2.5000000000000001E-2</v>
      </c>
      <c r="AI171" s="289">
        <v>0.05</v>
      </c>
      <c r="AJ171" s="288">
        <v>2.5000000000000001E-2</v>
      </c>
      <c r="AK171" s="289">
        <v>0.05</v>
      </c>
      <c r="AL171" s="289">
        <v>0.05</v>
      </c>
      <c r="AM171" s="289">
        <v>0.05</v>
      </c>
    </row>
    <row r="172" spans="1:39" x14ac:dyDescent="0.3">
      <c r="A172" s="207" t="s">
        <v>211</v>
      </c>
      <c r="B172" s="166" t="s">
        <v>38</v>
      </c>
      <c r="C172" s="188">
        <v>2021</v>
      </c>
      <c r="D172" s="188">
        <v>104</v>
      </c>
      <c r="E172" s="221">
        <v>0</v>
      </c>
      <c r="F172" s="221">
        <v>2</v>
      </c>
      <c r="G172" s="212">
        <v>4.889265</v>
      </c>
      <c r="H172" s="213">
        <v>64.608649999999997</v>
      </c>
      <c r="I172" s="233">
        <v>-1039.3599999999999</v>
      </c>
      <c r="J172" s="234" t="s">
        <v>301</v>
      </c>
      <c r="K172" s="207" t="s">
        <v>291</v>
      </c>
      <c r="L172" s="232">
        <v>0</v>
      </c>
      <c r="M172" s="221">
        <v>1</v>
      </c>
      <c r="N172" s="274">
        <v>13.4</v>
      </c>
      <c r="O172" s="271">
        <v>81.8</v>
      </c>
      <c r="P172" s="288">
        <v>2.5000000000000001E-2</v>
      </c>
      <c r="Q172" s="275">
        <v>1.2</v>
      </c>
      <c r="R172" s="288">
        <v>2.5000000000000001E-2</v>
      </c>
      <c r="S172" s="288">
        <v>2.5000000000000001E-2</v>
      </c>
      <c r="T172" s="288">
        <v>1.2500000000000001E-2</v>
      </c>
      <c r="U172" s="288">
        <v>2.5000000000000001E-2</v>
      </c>
      <c r="V172" s="284" t="s">
        <v>37</v>
      </c>
      <c r="W172" s="186">
        <v>0.24939314522752046</v>
      </c>
      <c r="X172" s="186">
        <v>0.24939314522752046</v>
      </c>
      <c r="Y172" s="289">
        <v>0.05</v>
      </c>
      <c r="Z172" s="289">
        <v>0.05</v>
      </c>
      <c r="AA172" s="288">
        <v>2.5000000000000001E-2</v>
      </c>
      <c r="AB172" s="186">
        <v>6.3248790677702491E-2</v>
      </c>
      <c r="AC172" s="186">
        <v>0.17505013231292918</v>
      </c>
      <c r="AD172" s="186"/>
      <c r="AE172" s="186">
        <v>9.1228083450832595E-2</v>
      </c>
      <c r="AF172" s="186">
        <v>8.5044308301704244E-2</v>
      </c>
      <c r="AG172" s="186">
        <v>0.20969351041032855</v>
      </c>
      <c r="AH172" s="288">
        <v>2.5000000000000001E-2</v>
      </c>
      <c r="AI172" s="289">
        <v>0.05</v>
      </c>
      <c r="AJ172" s="288">
        <v>2.5000000000000001E-2</v>
      </c>
      <c r="AK172" s="289">
        <v>0.05</v>
      </c>
      <c r="AL172" s="289">
        <v>0.05</v>
      </c>
      <c r="AM172" s="289">
        <v>0.05</v>
      </c>
    </row>
    <row r="173" spans="1:39" x14ac:dyDescent="0.3">
      <c r="A173" s="207" t="s">
        <v>212</v>
      </c>
      <c r="B173" s="166" t="s">
        <v>38</v>
      </c>
      <c r="C173" s="188">
        <v>2021</v>
      </c>
      <c r="D173" s="188">
        <v>104</v>
      </c>
      <c r="E173" s="221">
        <v>0</v>
      </c>
      <c r="F173" s="221">
        <v>2</v>
      </c>
      <c r="G173" s="212">
        <v>9.3359225000000006</v>
      </c>
      <c r="H173" s="213">
        <v>64.520368000000005</v>
      </c>
      <c r="I173" s="233">
        <v>-293.5</v>
      </c>
      <c r="J173" s="234" t="s">
        <v>302</v>
      </c>
      <c r="K173" s="207" t="s">
        <v>292</v>
      </c>
      <c r="L173" s="232">
        <v>0</v>
      </c>
      <c r="M173" s="221">
        <v>1</v>
      </c>
      <c r="N173" s="274">
        <v>6.52</v>
      </c>
      <c r="O173" s="271">
        <v>73.28</v>
      </c>
      <c r="P173" s="288">
        <v>2.5000000000000001E-2</v>
      </c>
      <c r="Q173" s="273">
        <v>0.626</v>
      </c>
      <c r="R173" s="288">
        <v>2.5000000000000001E-2</v>
      </c>
      <c r="S173" s="288">
        <v>2.5000000000000001E-2</v>
      </c>
      <c r="T173" s="186">
        <v>2.5218840360837498E-2</v>
      </c>
      <c r="U173" s="288">
        <v>2.5000000000000001E-2</v>
      </c>
      <c r="V173" s="284" t="s">
        <v>37</v>
      </c>
      <c r="W173" s="186">
        <v>0.36864796376870174</v>
      </c>
      <c r="X173" s="186">
        <v>0.36864796376870174</v>
      </c>
      <c r="Y173" s="289">
        <v>0.05</v>
      </c>
      <c r="Z173" s="289">
        <v>0.05</v>
      </c>
      <c r="AA173" s="186">
        <v>0.12556427385891392</v>
      </c>
      <c r="AB173" s="186">
        <v>0.16186975130084286</v>
      </c>
      <c r="AC173" s="186">
        <v>0.57127309944168991</v>
      </c>
      <c r="AD173" s="186"/>
      <c r="AE173" s="186">
        <v>0.27838913405789795</v>
      </c>
      <c r="AF173" s="186">
        <v>8.0772347858972776E-2</v>
      </c>
      <c r="AG173" s="186">
        <v>0.1584493114421556</v>
      </c>
      <c r="AH173" s="288">
        <v>2.5000000000000001E-2</v>
      </c>
      <c r="AI173" s="289">
        <v>0.05</v>
      </c>
      <c r="AJ173" s="288">
        <v>2.5000000000000001E-2</v>
      </c>
      <c r="AK173" s="289">
        <v>0.05</v>
      </c>
      <c r="AL173" s="289">
        <v>0.05</v>
      </c>
      <c r="AM173" s="289">
        <v>0.05</v>
      </c>
    </row>
    <row r="174" spans="1:39" x14ac:dyDescent="0.3">
      <c r="A174" s="207" t="s">
        <v>213</v>
      </c>
      <c r="B174" s="166" t="s">
        <v>38</v>
      </c>
      <c r="C174" s="188">
        <v>2021</v>
      </c>
      <c r="D174" s="188">
        <v>104</v>
      </c>
      <c r="E174" s="221">
        <v>0</v>
      </c>
      <c r="F174" s="221">
        <v>2</v>
      </c>
      <c r="G174" s="212">
        <v>10.818914833333332</v>
      </c>
      <c r="H174" s="213">
        <v>65.680823833333335</v>
      </c>
      <c r="I174" s="233">
        <v>-383.5</v>
      </c>
      <c r="J174" s="234" t="s">
        <v>303</v>
      </c>
      <c r="K174" s="207" t="s">
        <v>293</v>
      </c>
      <c r="L174" s="232">
        <v>0</v>
      </c>
      <c r="M174" s="221">
        <v>1</v>
      </c>
      <c r="N174" s="274">
        <v>4.7300000000000004</v>
      </c>
      <c r="O174" s="274">
        <v>45.17</v>
      </c>
      <c r="P174" s="288">
        <v>2.5000000000000001E-2</v>
      </c>
      <c r="Q174" s="273">
        <v>0.42799999999999999</v>
      </c>
      <c r="R174" s="288">
        <v>2.5000000000000001E-2</v>
      </c>
      <c r="S174" s="288">
        <v>2.5000000000000001E-2</v>
      </c>
      <c r="T174" s="288">
        <v>1.2500000000000001E-2</v>
      </c>
      <c r="U174" s="288">
        <v>2.5000000000000001E-2</v>
      </c>
      <c r="V174" s="284" t="s">
        <v>37</v>
      </c>
      <c r="W174" s="186">
        <v>0.21787689370922081</v>
      </c>
      <c r="X174" s="186">
        <v>0.23658853040506231</v>
      </c>
      <c r="Y174" s="289">
        <v>0.05</v>
      </c>
      <c r="Z174" s="289">
        <v>0.05</v>
      </c>
      <c r="AA174" s="288">
        <v>2.5000000000000001E-2</v>
      </c>
      <c r="AB174" s="186">
        <v>9.0744329733394899E-2</v>
      </c>
      <c r="AC174" s="186">
        <v>0.34728617277316615</v>
      </c>
      <c r="AD174" s="186"/>
      <c r="AE174" s="186">
        <v>0.18729944624338321</v>
      </c>
      <c r="AF174" s="288">
        <v>2.5000000000000001E-2</v>
      </c>
      <c r="AG174" s="186">
        <v>0.12023251659993246</v>
      </c>
      <c r="AH174" s="288">
        <v>2.5000000000000001E-2</v>
      </c>
      <c r="AI174" s="289">
        <v>0.05</v>
      </c>
      <c r="AJ174" s="288">
        <v>2.5000000000000001E-2</v>
      </c>
      <c r="AK174" s="289">
        <v>0.05</v>
      </c>
      <c r="AL174" s="289">
        <v>0.05</v>
      </c>
      <c r="AM174" s="289">
        <v>0.05</v>
      </c>
    </row>
    <row r="175" spans="1:39" x14ac:dyDescent="0.3">
      <c r="A175" s="207" t="s">
        <v>214</v>
      </c>
      <c r="B175" s="166" t="s">
        <v>38</v>
      </c>
      <c r="C175" s="188">
        <v>2021</v>
      </c>
      <c r="D175" s="188">
        <v>104</v>
      </c>
      <c r="E175" s="221">
        <v>0</v>
      </c>
      <c r="F175" s="221">
        <v>1</v>
      </c>
      <c r="G175" s="212">
        <v>12.486304499999999</v>
      </c>
      <c r="H175" s="213">
        <v>66.833394666666663</v>
      </c>
      <c r="I175" s="233">
        <v>-240.5</v>
      </c>
      <c r="J175" s="234" t="s">
        <v>304</v>
      </c>
      <c r="K175" s="207" t="s">
        <v>294</v>
      </c>
      <c r="L175" s="232">
        <v>0</v>
      </c>
      <c r="M175" s="221">
        <v>1</v>
      </c>
      <c r="N175" s="274">
        <v>3.21</v>
      </c>
      <c r="O175" s="274">
        <v>40.39</v>
      </c>
      <c r="P175" s="288">
        <v>2.5000000000000001E-2</v>
      </c>
      <c r="Q175" s="273">
        <v>0.49399999999999999</v>
      </c>
      <c r="R175" s="288">
        <v>2.5000000000000001E-2</v>
      </c>
      <c r="S175" s="288">
        <v>2.5000000000000001E-2</v>
      </c>
      <c r="T175" s="288">
        <v>1.2500000000000001E-2</v>
      </c>
      <c r="U175" s="288">
        <v>2.5000000000000001E-2</v>
      </c>
      <c r="V175" s="284" t="s">
        <v>37</v>
      </c>
      <c r="W175" s="186">
        <v>0.18443784936006671</v>
      </c>
      <c r="X175" s="186">
        <v>0.20314535065370287</v>
      </c>
      <c r="Y175" s="289">
        <v>0.05</v>
      </c>
      <c r="Z175" s="289">
        <v>0.05</v>
      </c>
      <c r="AA175" s="288">
        <v>2.5000000000000001E-2</v>
      </c>
      <c r="AB175" s="186">
        <v>7.1335336297871588E-2</v>
      </c>
      <c r="AC175" s="186">
        <v>0.21224109444833675</v>
      </c>
      <c r="AD175" s="186"/>
      <c r="AE175" s="186">
        <v>0.16837008060492054</v>
      </c>
      <c r="AF175" s="288">
        <v>2.5000000000000001E-2</v>
      </c>
      <c r="AG175" s="186">
        <v>0.10114544882317517</v>
      </c>
      <c r="AH175" s="288">
        <v>2.5000000000000001E-2</v>
      </c>
      <c r="AI175" s="289">
        <v>0.05</v>
      </c>
      <c r="AJ175" s="288">
        <v>2.5000000000000001E-2</v>
      </c>
      <c r="AK175" s="289">
        <v>0.05</v>
      </c>
      <c r="AL175" s="289">
        <v>0.05</v>
      </c>
      <c r="AM175" s="289">
        <v>0.05</v>
      </c>
    </row>
    <row r="176" spans="1:39" x14ac:dyDescent="0.3">
      <c r="A176" s="207" t="s">
        <v>215</v>
      </c>
      <c r="B176" s="166" t="s">
        <v>38</v>
      </c>
      <c r="C176" s="188">
        <v>2021</v>
      </c>
      <c r="D176" s="188">
        <v>115</v>
      </c>
      <c r="E176" s="221">
        <v>0</v>
      </c>
      <c r="F176" s="221">
        <v>2</v>
      </c>
      <c r="G176" s="212">
        <v>27.159949999999998</v>
      </c>
      <c r="H176" s="213">
        <v>75.124816666666661</v>
      </c>
      <c r="I176" s="233">
        <v>-260.02</v>
      </c>
      <c r="J176" s="234" t="s">
        <v>305</v>
      </c>
      <c r="K176" s="207" t="s">
        <v>295</v>
      </c>
      <c r="L176" s="232">
        <v>0</v>
      </c>
      <c r="M176" s="221">
        <v>1</v>
      </c>
      <c r="N176" s="272">
        <v>12.1</v>
      </c>
      <c r="O176" s="276">
        <v>77.599999999999994</v>
      </c>
      <c r="P176" s="288">
        <v>2.5000000000000001E-2</v>
      </c>
      <c r="Q176" s="275">
        <v>2.69</v>
      </c>
      <c r="R176" s="288">
        <v>2.5000000000000001E-2</v>
      </c>
      <c r="S176" s="288">
        <v>2.5000000000000001E-2</v>
      </c>
      <c r="T176" s="288">
        <v>1.2500000000000001E-2</v>
      </c>
      <c r="U176" s="288">
        <v>2.5000000000000001E-2</v>
      </c>
      <c r="V176" s="284" t="s">
        <v>37</v>
      </c>
      <c r="W176" s="186">
        <v>0.24644009639846418</v>
      </c>
      <c r="X176" s="186">
        <v>0.26469567669922839</v>
      </c>
      <c r="Y176" s="289">
        <v>0.05</v>
      </c>
      <c r="Z176" s="289">
        <v>0.05</v>
      </c>
      <c r="AA176" s="186">
        <v>5.2661719531018149E-2</v>
      </c>
      <c r="AB176" s="186">
        <v>0.15114560864940652</v>
      </c>
      <c r="AC176" s="186">
        <v>0.62461330287865391</v>
      </c>
      <c r="AD176" s="186"/>
      <c r="AE176" s="186">
        <v>0.44590717588832263</v>
      </c>
      <c r="AF176" s="186">
        <v>7.6341808129688951E-2</v>
      </c>
      <c r="AG176" s="186">
        <v>0.12039552887620046</v>
      </c>
      <c r="AH176" s="288">
        <v>2.5000000000000001E-2</v>
      </c>
      <c r="AI176" s="289">
        <v>0.05</v>
      </c>
      <c r="AJ176" s="288">
        <v>2.5000000000000001E-2</v>
      </c>
      <c r="AK176" s="289">
        <v>0.05</v>
      </c>
      <c r="AL176" s="289">
        <v>0.05</v>
      </c>
      <c r="AM176" s="289">
        <v>0.05</v>
      </c>
    </row>
    <row r="177" spans="1:43" x14ac:dyDescent="0.3">
      <c r="A177" s="207" t="s">
        <v>216</v>
      </c>
      <c r="B177" s="166" t="s">
        <v>38</v>
      </c>
      <c r="C177" s="188">
        <v>2021</v>
      </c>
      <c r="D177" s="188">
        <v>115</v>
      </c>
      <c r="E177" s="221">
        <v>0</v>
      </c>
      <c r="F177" s="221">
        <v>2</v>
      </c>
      <c r="G177" s="212">
        <v>25.559358333333332</v>
      </c>
      <c r="H177" s="213">
        <v>75.553503333333339</v>
      </c>
      <c r="I177" s="233">
        <v>-169.8</v>
      </c>
      <c r="J177" s="234" t="s">
        <v>306</v>
      </c>
      <c r="K177" s="207" t="s">
        <v>296</v>
      </c>
      <c r="L177" s="232">
        <v>0</v>
      </c>
      <c r="M177" s="221">
        <v>1</v>
      </c>
      <c r="N177" s="272">
        <v>8.2200000000000006</v>
      </c>
      <c r="O177" s="276">
        <v>66.98</v>
      </c>
      <c r="P177" s="288">
        <v>2.5000000000000001E-2</v>
      </c>
      <c r="Q177" s="275">
        <v>2.0299999999999998</v>
      </c>
      <c r="R177" s="288">
        <v>2.5000000000000001E-2</v>
      </c>
      <c r="S177" s="288">
        <v>2.5000000000000001E-2</v>
      </c>
      <c r="T177" s="288">
        <v>1.2500000000000001E-2</v>
      </c>
      <c r="U177" s="288">
        <v>2.5000000000000001E-2</v>
      </c>
      <c r="V177" s="284" t="s">
        <v>37</v>
      </c>
      <c r="W177" s="186">
        <v>0.15942349444034609</v>
      </c>
      <c r="X177" s="186">
        <v>0.1722424192324595</v>
      </c>
      <c r="Y177" s="289">
        <v>0.05</v>
      </c>
      <c r="Z177" s="289">
        <v>0.05</v>
      </c>
      <c r="AA177" s="288">
        <v>2.5000000000000001E-2</v>
      </c>
      <c r="AB177" s="288">
        <v>2.5000000000000001E-2</v>
      </c>
      <c r="AC177" s="186">
        <v>0.17552803420345084</v>
      </c>
      <c r="AD177" s="186"/>
      <c r="AE177" s="186">
        <v>0.14272282230536243</v>
      </c>
      <c r="AF177" s="288">
        <v>2.5000000000000001E-2</v>
      </c>
      <c r="AG177" s="186">
        <v>5.62414531048454E-2</v>
      </c>
      <c r="AH177" s="288">
        <v>2.5000000000000001E-2</v>
      </c>
      <c r="AI177" s="289">
        <v>0.05</v>
      </c>
      <c r="AJ177" s="288">
        <v>2.5000000000000001E-2</v>
      </c>
      <c r="AK177" s="289">
        <v>0.05</v>
      </c>
      <c r="AL177" s="289">
        <v>0.05</v>
      </c>
      <c r="AM177" s="289">
        <v>0.05</v>
      </c>
    </row>
    <row r="178" spans="1:43" x14ac:dyDescent="0.3">
      <c r="A178" s="235" t="s">
        <v>217</v>
      </c>
      <c r="B178" s="236" t="s">
        <v>38</v>
      </c>
      <c r="C178" s="237">
        <v>2021</v>
      </c>
      <c r="D178" s="237">
        <v>115</v>
      </c>
      <c r="E178" s="238">
        <v>0</v>
      </c>
      <c r="F178" s="238">
        <v>2</v>
      </c>
      <c r="G178" s="239">
        <v>21.86204</v>
      </c>
      <c r="H178" s="240">
        <v>74.192236666666673</v>
      </c>
      <c r="I178" s="241">
        <v>-304.13</v>
      </c>
      <c r="J178" s="242" t="s">
        <v>307</v>
      </c>
      <c r="K178" s="243" t="s">
        <v>297</v>
      </c>
      <c r="L178" s="244">
        <v>0</v>
      </c>
      <c r="M178" s="245">
        <v>1</v>
      </c>
      <c r="N178" s="277">
        <v>10.6</v>
      </c>
      <c r="O178" s="278">
        <v>75</v>
      </c>
      <c r="P178" s="288">
        <v>2.5000000000000001E-2</v>
      </c>
      <c r="Q178" s="279">
        <v>2.38</v>
      </c>
      <c r="R178" s="288">
        <v>2.5000000000000001E-2</v>
      </c>
      <c r="S178" s="288">
        <v>2.5000000000000001E-2</v>
      </c>
      <c r="T178" s="288">
        <v>1.2500000000000001E-2</v>
      </c>
      <c r="U178" s="288">
        <v>2.5000000000000001E-2</v>
      </c>
      <c r="V178" s="285" t="s">
        <v>37</v>
      </c>
      <c r="W178" s="286">
        <v>0.1602401828625547</v>
      </c>
      <c r="X178" s="286">
        <v>0.1602401828625547</v>
      </c>
      <c r="Y178" s="289">
        <v>0.05</v>
      </c>
      <c r="Z178" s="289">
        <v>0.05</v>
      </c>
      <c r="AA178" s="288">
        <v>2.5000000000000001E-2</v>
      </c>
      <c r="AB178" s="288">
        <v>2.5000000000000001E-2</v>
      </c>
      <c r="AC178" s="286">
        <v>0.20218827249621352</v>
      </c>
      <c r="AD178" s="286"/>
      <c r="AE178" s="286">
        <v>0.17323612584454029</v>
      </c>
      <c r="AF178" s="288">
        <v>2.5000000000000001E-2</v>
      </c>
      <c r="AG178" s="288">
        <v>2.5000000000000001E-2</v>
      </c>
      <c r="AH178" s="288">
        <v>2.5000000000000001E-2</v>
      </c>
      <c r="AI178" s="289">
        <v>0.05</v>
      </c>
      <c r="AJ178" s="288">
        <v>2.5000000000000001E-2</v>
      </c>
      <c r="AK178" s="289">
        <v>0.05</v>
      </c>
      <c r="AL178" s="289">
        <v>0.05</v>
      </c>
      <c r="AM178" s="289">
        <v>0.05</v>
      </c>
    </row>
    <row r="179" spans="1:43" x14ac:dyDescent="0.3">
      <c r="A179" s="1" t="s">
        <v>0</v>
      </c>
      <c r="B179" s="1" t="s">
        <v>1</v>
      </c>
      <c r="C179" s="2" t="s">
        <v>2</v>
      </c>
      <c r="D179" s="3" t="s">
        <v>2</v>
      </c>
      <c r="E179" s="4" t="s">
        <v>3</v>
      </c>
      <c r="F179" s="4"/>
      <c r="G179" s="5" t="s">
        <v>4</v>
      </c>
      <c r="H179" s="5" t="s">
        <v>5</v>
      </c>
      <c r="I179" s="6" t="s">
        <v>6</v>
      </c>
      <c r="K179" s="101" t="s">
        <v>223</v>
      </c>
      <c r="L179" s="102" t="s">
        <v>3</v>
      </c>
      <c r="M179" s="102"/>
      <c r="N179" s="103" t="s">
        <v>218</v>
      </c>
      <c r="O179" s="103" t="s">
        <v>219</v>
      </c>
      <c r="P179"/>
      <c r="R179" s="141"/>
    </row>
    <row r="180" spans="1:43" x14ac:dyDescent="0.3">
      <c r="A180" s="12" t="s">
        <v>28</v>
      </c>
      <c r="B180" s="12"/>
      <c r="C180" s="13" t="s">
        <v>29</v>
      </c>
      <c r="D180" s="8" t="s">
        <v>30</v>
      </c>
      <c r="E180" s="14" t="s">
        <v>31</v>
      </c>
      <c r="F180" s="15" t="s">
        <v>32</v>
      </c>
      <c r="G180" s="16" t="s">
        <v>33</v>
      </c>
      <c r="H180" s="16" t="s">
        <v>33</v>
      </c>
      <c r="I180" s="6" t="s">
        <v>34</v>
      </c>
      <c r="K180" s="105" t="s">
        <v>28</v>
      </c>
      <c r="L180" s="106" t="s">
        <v>31</v>
      </c>
      <c r="M180" s="107" t="s">
        <v>32</v>
      </c>
      <c r="N180" s="108" t="s">
        <v>221</v>
      </c>
      <c r="O180" s="108" t="s">
        <v>221</v>
      </c>
      <c r="P180" s="7" t="s">
        <v>0</v>
      </c>
      <c r="Q180" s="103" t="s">
        <v>309</v>
      </c>
      <c r="R180" s="104" t="s">
        <v>308</v>
      </c>
      <c r="S180" s="10" t="s">
        <v>13</v>
      </c>
      <c r="T180" s="722" t="s">
        <v>15</v>
      </c>
      <c r="U180" s="10" t="s">
        <v>16</v>
      </c>
      <c r="V180" s="10" t="s">
        <v>17</v>
      </c>
      <c r="W180" s="10" t="s">
        <v>18</v>
      </c>
      <c r="X180" s="10" t="s">
        <v>19</v>
      </c>
      <c r="Y180" s="10" t="s">
        <v>20</v>
      </c>
      <c r="Z180" s="10" t="s">
        <v>21</v>
      </c>
      <c r="AA180" s="10" t="s">
        <v>22</v>
      </c>
      <c r="AB180" s="10" t="s">
        <v>23</v>
      </c>
      <c r="AC180" s="10" t="s">
        <v>349</v>
      </c>
      <c r="AD180" s="10" t="s">
        <v>546</v>
      </c>
      <c r="AE180" s="10" t="s">
        <v>495</v>
      </c>
      <c r="AQ180" t="s">
        <v>553</v>
      </c>
    </row>
    <row r="181" spans="1:43" s="575" customFormat="1" x14ac:dyDescent="0.3">
      <c r="A181" s="570" t="s">
        <v>116</v>
      </c>
      <c r="B181" s="571" t="s">
        <v>38</v>
      </c>
      <c r="C181" s="572">
        <v>2016</v>
      </c>
      <c r="D181" s="571">
        <v>113</v>
      </c>
      <c r="E181" s="572">
        <v>0</v>
      </c>
      <c r="F181" s="573">
        <v>1</v>
      </c>
      <c r="G181" s="572">
        <v>28.3279</v>
      </c>
      <c r="H181" s="572">
        <v>78.151200000000003</v>
      </c>
      <c r="I181" s="574">
        <v>-306.60000000000002</v>
      </c>
      <c r="K181" s="576" t="s">
        <v>259</v>
      </c>
      <c r="L181" s="577">
        <v>0</v>
      </c>
      <c r="M181" s="576">
        <v>1</v>
      </c>
      <c r="N181" s="578">
        <v>14.2</v>
      </c>
      <c r="O181" s="578">
        <f>89.6-N181</f>
        <v>75.399999999999991</v>
      </c>
      <c r="P181" s="582" t="s">
        <v>117</v>
      </c>
      <c r="Q181" s="580">
        <f t="shared" ref="Q181:Q193" si="3">N181+O181</f>
        <v>89.6</v>
      </c>
      <c r="R181" s="581">
        <v>1.28</v>
      </c>
      <c r="S181" s="583">
        <v>0.20572332419609221</v>
      </c>
      <c r="T181" s="584">
        <v>0</v>
      </c>
      <c r="U181" s="584">
        <v>0</v>
      </c>
      <c r="V181" s="584">
        <v>0</v>
      </c>
      <c r="W181" s="583">
        <v>0.46816589615140047</v>
      </c>
      <c r="X181" s="583">
        <v>0.12694184490335</v>
      </c>
      <c r="Y181" s="584">
        <v>0</v>
      </c>
      <c r="Z181" s="584">
        <v>0</v>
      </c>
      <c r="AA181" s="584">
        <v>0</v>
      </c>
      <c r="AB181" s="584">
        <v>0</v>
      </c>
      <c r="AC181" s="585">
        <f t="shared" ref="AC181:AC212" si="4">SUM(S181:AB181)</f>
        <v>0.80083106525084269</v>
      </c>
      <c r="AD181" s="688">
        <f>IF(S181&gt;0,1,0)+IF(T181&gt;0,1,0)+IF(U181&gt;0,1,0)+IF(V181&gt;0,1,0)+IF(W181&gt;0,1,0)+IF(X181&gt;0,1,0)+IF(Y181&gt;0,1,0)+IF(Z181&gt;0,1,0)+IF(AA181&gt;0,1,0)+IF(AB181&gt;0,1,0)</f>
        <v>3</v>
      </c>
      <c r="AE181" s="328" t="s">
        <v>541</v>
      </c>
      <c r="AF181" s="302">
        <f>MIN(S181:S198)</f>
        <v>0</v>
      </c>
      <c r="AG181" s="302">
        <f t="shared" ref="AG181:AP181" si="5">MIN(T181:T198)</f>
        <v>0</v>
      </c>
      <c r="AH181" s="302">
        <f t="shared" si="5"/>
        <v>0</v>
      </c>
      <c r="AI181" s="302">
        <f t="shared" si="5"/>
        <v>0</v>
      </c>
      <c r="AJ181" s="302">
        <f t="shared" si="5"/>
        <v>9.84731906614786E-3</v>
      </c>
      <c r="AK181" s="302">
        <f t="shared" si="5"/>
        <v>0</v>
      </c>
      <c r="AL181" s="302">
        <f t="shared" si="5"/>
        <v>0</v>
      </c>
      <c r="AM181" s="302">
        <f t="shared" si="5"/>
        <v>0</v>
      </c>
      <c r="AN181" s="302">
        <f t="shared" si="5"/>
        <v>0</v>
      </c>
      <c r="AO181" s="302">
        <f t="shared" si="5"/>
        <v>0</v>
      </c>
      <c r="AP181" s="302">
        <f t="shared" si="5"/>
        <v>9.84731906614786E-3</v>
      </c>
      <c r="AQ181" s="575">
        <f t="shared" ref="AQ181:AQ212" si="6">AC181/Q181</f>
        <v>8.9378467103888703E-3</v>
      </c>
    </row>
    <row r="182" spans="1:43" s="575" customFormat="1" x14ac:dyDescent="0.3">
      <c r="A182" s="586" t="s">
        <v>138</v>
      </c>
      <c r="B182" s="571" t="s">
        <v>38</v>
      </c>
      <c r="C182" s="571">
        <v>2017</v>
      </c>
      <c r="D182" s="571">
        <v>115</v>
      </c>
      <c r="E182" s="587">
        <v>0</v>
      </c>
      <c r="F182" s="587">
        <v>1</v>
      </c>
      <c r="G182" s="588">
        <f>11.2495</f>
        <v>11.249499999999999</v>
      </c>
      <c r="H182" s="589">
        <f>77.6855</f>
        <v>77.685500000000005</v>
      </c>
      <c r="I182" s="590">
        <v>-303.44</v>
      </c>
      <c r="K182" s="576" t="s">
        <v>138</v>
      </c>
      <c r="L182" s="591">
        <v>0</v>
      </c>
      <c r="M182" s="592">
        <v>1</v>
      </c>
      <c r="N182" s="593">
        <v>12.4</v>
      </c>
      <c r="O182" s="594">
        <v>82.4</v>
      </c>
      <c r="P182" s="596" t="s">
        <v>139</v>
      </c>
      <c r="Q182" s="580">
        <f t="shared" si="3"/>
        <v>94.800000000000011</v>
      </c>
      <c r="R182" s="595">
        <v>1.88</v>
      </c>
      <c r="S182" s="583">
        <v>0.14075345668087061</v>
      </c>
      <c r="T182" s="584">
        <v>0</v>
      </c>
      <c r="U182" s="584">
        <v>0</v>
      </c>
      <c r="V182" s="584">
        <v>0</v>
      </c>
      <c r="W182" s="583">
        <v>0.35543132279195555</v>
      </c>
      <c r="X182" s="583">
        <v>0.20975601896297241</v>
      </c>
      <c r="Y182" s="584">
        <v>0</v>
      </c>
      <c r="Z182" s="584">
        <v>0</v>
      </c>
      <c r="AA182" s="584">
        <v>0</v>
      </c>
      <c r="AB182" s="584">
        <v>0</v>
      </c>
      <c r="AC182" s="585">
        <f t="shared" si="4"/>
        <v>0.7059407984357986</v>
      </c>
      <c r="AD182" s="688">
        <f t="shared" ref="AD182:AD245" si="7">IF(S182&gt;0,1,0)+IF(T182&gt;0,1,0)+IF(U182&gt;0,1,0)+IF(V182&gt;0,1,0)+IF(W182&gt;0,1,0)+IF(X182&gt;0,1,0)+IF(Y182&gt;0,1,0)+IF(Z182&gt;0,1,0)+IF(AA182&gt;0,1,0)+IF(AB182&gt;0,1,0)</f>
        <v>3</v>
      </c>
      <c r="AE182" s="328" t="s">
        <v>542</v>
      </c>
      <c r="AF182" s="302">
        <f>AVERAGE(S181:S198)</f>
        <v>0.31281357493929085</v>
      </c>
      <c r="AG182" s="302">
        <f t="shared" ref="AG182:AP182" si="8">AVERAGE(T181:T198)</f>
        <v>0</v>
      </c>
      <c r="AH182" s="302">
        <f t="shared" si="8"/>
        <v>0</v>
      </c>
      <c r="AI182" s="302">
        <f t="shared" si="8"/>
        <v>6.1190299580387165E-2</v>
      </c>
      <c r="AJ182" s="302">
        <f t="shared" si="8"/>
        <v>0.46269892725143663</v>
      </c>
      <c r="AK182" s="302">
        <f t="shared" si="8"/>
        <v>0.31871584577155126</v>
      </c>
      <c r="AL182" s="302">
        <f t="shared" si="8"/>
        <v>4.5539091764435422E-2</v>
      </c>
      <c r="AM182" s="302">
        <f t="shared" si="8"/>
        <v>8.1978581590540431E-2</v>
      </c>
      <c r="AN182" s="302">
        <f t="shared" si="8"/>
        <v>0</v>
      </c>
      <c r="AO182" s="302">
        <f t="shared" si="8"/>
        <v>0</v>
      </c>
      <c r="AP182" s="302">
        <f t="shared" si="8"/>
        <v>1.2829363208976416</v>
      </c>
      <c r="AQ182" s="575">
        <f t="shared" si="6"/>
        <v>7.4466328948923893E-3</v>
      </c>
    </row>
    <row r="183" spans="1:43" s="575" customFormat="1" x14ac:dyDescent="0.3">
      <c r="A183" s="586" t="s">
        <v>140</v>
      </c>
      <c r="B183" s="571" t="s">
        <v>38</v>
      </c>
      <c r="C183" s="571">
        <v>2017</v>
      </c>
      <c r="D183" s="571">
        <v>115</v>
      </c>
      <c r="E183" s="587">
        <v>0</v>
      </c>
      <c r="F183" s="587">
        <v>1</v>
      </c>
      <c r="G183" s="597">
        <v>14.58117</v>
      </c>
      <c r="H183" s="598">
        <v>76.521500000000003</v>
      </c>
      <c r="I183" s="590">
        <v>11.249499999999999</v>
      </c>
      <c r="K183" s="599" t="s">
        <v>268</v>
      </c>
      <c r="L183" s="600">
        <v>0</v>
      </c>
      <c r="M183" s="601">
        <v>2</v>
      </c>
      <c r="N183" s="602">
        <v>8.85</v>
      </c>
      <c r="O183" s="603">
        <v>59.6</v>
      </c>
      <c r="P183" s="605" t="s">
        <v>141</v>
      </c>
      <c r="Q183" s="580">
        <f t="shared" si="3"/>
        <v>68.45</v>
      </c>
      <c r="R183" s="604">
        <v>1.42</v>
      </c>
      <c r="S183" s="583">
        <v>7.8385464199611163E-2</v>
      </c>
      <c r="T183" s="584">
        <v>0</v>
      </c>
      <c r="U183" s="584">
        <v>0</v>
      </c>
      <c r="V183" s="584">
        <v>0</v>
      </c>
      <c r="W183" s="583">
        <v>0.15716171358766393</v>
      </c>
      <c r="X183" s="583">
        <v>0.12650842946110391</v>
      </c>
      <c r="Y183" s="584">
        <v>0</v>
      </c>
      <c r="Z183" s="584">
        <v>0</v>
      </c>
      <c r="AA183" s="584">
        <v>0</v>
      </c>
      <c r="AB183" s="584">
        <v>0</v>
      </c>
      <c r="AC183" s="585">
        <f t="shared" si="4"/>
        <v>0.36205560724837899</v>
      </c>
      <c r="AD183" s="688">
        <f t="shared" si="7"/>
        <v>3</v>
      </c>
      <c r="AE183" s="328" t="s">
        <v>543</v>
      </c>
      <c r="AF183" s="302">
        <f>MEDIAN(S181:S198)</f>
        <v>0.17242479695497043</v>
      </c>
      <c r="AG183" s="302">
        <f t="shared" ref="AG183:AP183" si="9">MEDIAN(T181:T198)</f>
        <v>0</v>
      </c>
      <c r="AH183" s="302">
        <f t="shared" si="9"/>
        <v>0</v>
      </c>
      <c r="AI183" s="302">
        <f t="shared" si="9"/>
        <v>0</v>
      </c>
      <c r="AJ183" s="302">
        <f t="shared" si="9"/>
        <v>0.34326586496969314</v>
      </c>
      <c r="AK183" s="302">
        <f t="shared" si="9"/>
        <v>0.20927362231382121</v>
      </c>
      <c r="AL183" s="302">
        <f t="shared" si="9"/>
        <v>0</v>
      </c>
      <c r="AM183" s="302">
        <f t="shared" si="9"/>
        <v>3.4225473061224504E-2</v>
      </c>
      <c r="AN183" s="302">
        <f t="shared" si="9"/>
        <v>0</v>
      </c>
      <c r="AO183" s="302">
        <f t="shared" si="9"/>
        <v>0</v>
      </c>
      <c r="AP183" s="302">
        <f t="shared" si="9"/>
        <v>0.82895080101758234</v>
      </c>
      <c r="AQ183" s="575">
        <f t="shared" si="6"/>
        <v>5.2893441526424981E-3</v>
      </c>
    </row>
    <row r="184" spans="1:43" s="575" customFormat="1" x14ac:dyDescent="0.3">
      <c r="A184" s="586" t="s">
        <v>142</v>
      </c>
      <c r="B184" s="571" t="s">
        <v>38</v>
      </c>
      <c r="C184" s="587">
        <v>2018</v>
      </c>
      <c r="D184" s="587">
        <v>109</v>
      </c>
      <c r="E184" s="587">
        <v>0</v>
      </c>
      <c r="F184" s="587">
        <v>1</v>
      </c>
      <c r="G184" s="606">
        <f>11.70747</f>
        <v>11.707470000000001</v>
      </c>
      <c r="H184" s="589">
        <f>78.9848</f>
        <v>78.984800000000007</v>
      </c>
      <c r="I184" s="590">
        <v>-311.42</v>
      </c>
      <c r="K184" s="599" t="s">
        <v>269</v>
      </c>
      <c r="L184" s="600">
        <v>0</v>
      </c>
      <c r="M184" s="601">
        <v>1</v>
      </c>
      <c r="N184" s="607">
        <v>11.4</v>
      </c>
      <c r="O184" s="603">
        <v>85.2</v>
      </c>
      <c r="P184" s="605" t="s">
        <v>143</v>
      </c>
      <c r="Q184" s="580">
        <f t="shared" si="3"/>
        <v>96.600000000000009</v>
      </c>
      <c r="R184" s="604">
        <v>1.42</v>
      </c>
      <c r="S184" s="583">
        <v>0.17852752467917157</v>
      </c>
      <c r="T184" s="584">
        <v>0</v>
      </c>
      <c r="U184" s="584">
        <v>0</v>
      </c>
      <c r="V184" s="584">
        <v>0</v>
      </c>
      <c r="W184" s="583">
        <v>0.28831865546225377</v>
      </c>
      <c r="X184" s="583">
        <v>0.36402338904124626</v>
      </c>
      <c r="Y184" s="583">
        <v>8.06654868191157E-2</v>
      </c>
      <c r="Z184" s="584">
        <v>0</v>
      </c>
      <c r="AA184" s="584">
        <v>0</v>
      </c>
      <c r="AB184" s="584">
        <v>0</v>
      </c>
      <c r="AC184" s="585">
        <f t="shared" si="4"/>
        <v>0.91153505600178719</v>
      </c>
      <c r="AD184" s="688">
        <f t="shared" si="7"/>
        <v>4</v>
      </c>
      <c r="AE184" s="328" t="s">
        <v>544</v>
      </c>
      <c r="AF184" s="302">
        <f>MAX(S181:S198)</f>
        <v>1.0595707875089015</v>
      </c>
      <c r="AG184" s="302">
        <f t="shared" ref="AG184:AP184" si="10">MAX(T181:T198)</f>
        <v>0</v>
      </c>
      <c r="AH184" s="302">
        <f t="shared" si="10"/>
        <v>0</v>
      </c>
      <c r="AI184" s="302">
        <f t="shared" si="10"/>
        <v>0.28737324397584785</v>
      </c>
      <c r="AJ184" s="302">
        <f t="shared" si="10"/>
        <v>1.4129038826418108</v>
      </c>
      <c r="AK184" s="302">
        <f t="shared" si="10"/>
        <v>0.88848269260189638</v>
      </c>
      <c r="AL184" s="302">
        <f t="shared" si="10"/>
        <v>0.17514776040556046</v>
      </c>
      <c r="AM184" s="302">
        <f t="shared" si="10"/>
        <v>0.27581659490294319</v>
      </c>
      <c r="AN184" s="302">
        <f t="shared" si="10"/>
        <v>0</v>
      </c>
      <c r="AO184" s="302">
        <f t="shared" si="10"/>
        <v>0</v>
      </c>
      <c r="AP184" s="302">
        <f t="shared" si="10"/>
        <v>4.0992949620369608</v>
      </c>
      <c r="AQ184" s="575">
        <f t="shared" si="6"/>
        <v>9.4361807039522478E-3</v>
      </c>
    </row>
    <row r="185" spans="1:43" s="575" customFormat="1" x14ac:dyDescent="0.3">
      <c r="A185" s="586" t="s">
        <v>145</v>
      </c>
      <c r="B185" s="571" t="s">
        <v>38</v>
      </c>
      <c r="C185" s="587">
        <v>2018</v>
      </c>
      <c r="D185" s="587">
        <v>109</v>
      </c>
      <c r="E185" s="587">
        <v>0</v>
      </c>
      <c r="F185" s="587">
        <v>1</v>
      </c>
      <c r="G185" s="606">
        <f>11.64824</f>
        <v>11.648239999999999</v>
      </c>
      <c r="H185" s="608">
        <f>79.10483</f>
        <v>79.104830000000007</v>
      </c>
      <c r="I185" s="590">
        <v>-274.63</v>
      </c>
      <c r="K185" s="599" t="s">
        <v>270</v>
      </c>
      <c r="L185" s="600">
        <v>0</v>
      </c>
      <c r="M185" s="601">
        <v>1</v>
      </c>
      <c r="N185" s="607">
        <v>10.4</v>
      </c>
      <c r="O185" s="603">
        <v>79.400000000000006</v>
      </c>
      <c r="P185" s="605" t="s">
        <v>146</v>
      </c>
      <c r="Q185" s="580">
        <f t="shared" si="3"/>
        <v>89.800000000000011</v>
      </c>
      <c r="R185" s="604">
        <v>1.08</v>
      </c>
      <c r="S185" s="583">
        <v>0.1626846448764479</v>
      </c>
      <c r="T185" s="584">
        <v>0</v>
      </c>
      <c r="U185" s="584">
        <v>0</v>
      </c>
      <c r="V185" s="584">
        <v>0</v>
      </c>
      <c r="W185" s="583">
        <v>8.7022113269498463E-2</v>
      </c>
      <c r="X185" s="583">
        <v>8.5078866693999167E-2</v>
      </c>
      <c r="Y185" s="584">
        <v>0</v>
      </c>
      <c r="Z185" s="584">
        <v>0</v>
      </c>
      <c r="AA185" s="584">
        <v>0</v>
      </c>
      <c r="AB185" s="584">
        <v>0</v>
      </c>
      <c r="AC185" s="585">
        <f t="shared" si="4"/>
        <v>0.33478562483994556</v>
      </c>
      <c r="AD185" s="688">
        <f t="shared" si="7"/>
        <v>3</v>
      </c>
      <c r="AE185" s="328" t="s">
        <v>545</v>
      </c>
      <c r="AF185" s="302">
        <f>STDEV(S181:S198)</f>
        <v>0.33538945981422441</v>
      </c>
      <c r="AG185" s="302">
        <f t="shared" ref="AG185:AP185" si="11">STDEV(T181:T198)</f>
        <v>0</v>
      </c>
      <c r="AH185" s="302">
        <f t="shared" si="11"/>
        <v>0</v>
      </c>
      <c r="AI185" s="302">
        <f t="shared" si="11"/>
        <v>8.3776479684995117E-2</v>
      </c>
      <c r="AJ185" s="302">
        <f t="shared" si="11"/>
        <v>0.42729739318097193</v>
      </c>
      <c r="AK185" s="302">
        <f t="shared" si="11"/>
        <v>0.29791337850511029</v>
      </c>
      <c r="AL185" s="302">
        <f t="shared" si="11"/>
        <v>6.3801130842865081E-2</v>
      </c>
      <c r="AM185" s="302">
        <f t="shared" si="11"/>
        <v>0.10024996020874111</v>
      </c>
      <c r="AN185" s="302">
        <f t="shared" si="11"/>
        <v>0</v>
      </c>
      <c r="AO185" s="302">
        <f t="shared" si="11"/>
        <v>0</v>
      </c>
      <c r="AP185" s="302">
        <f t="shared" si="11"/>
        <v>1.2323715822878893</v>
      </c>
      <c r="AQ185" s="575">
        <f t="shared" si="6"/>
        <v>3.7281249982176563E-3</v>
      </c>
    </row>
    <row r="186" spans="1:43" s="575" customFormat="1" x14ac:dyDescent="0.3">
      <c r="A186" s="586" t="s">
        <v>147</v>
      </c>
      <c r="B186" s="571" t="s">
        <v>38</v>
      </c>
      <c r="C186" s="587">
        <v>2018</v>
      </c>
      <c r="D186" s="587">
        <v>109</v>
      </c>
      <c r="E186" s="587">
        <v>0</v>
      </c>
      <c r="F186" s="587">
        <v>1</v>
      </c>
      <c r="G186" s="606">
        <f>11.4153</f>
        <v>11.4153</v>
      </c>
      <c r="H186" s="589">
        <f>79.01981</f>
        <v>79.019810000000007</v>
      </c>
      <c r="I186" s="590">
        <v>-345.53</v>
      </c>
      <c r="K186" s="599" t="s">
        <v>271</v>
      </c>
      <c r="L186" s="600">
        <v>0</v>
      </c>
      <c r="M186" s="601">
        <v>1</v>
      </c>
      <c r="N186" s="607">
        <v>11.1</v>
      </c>
      <c r="O186" s="603">
        <v>86.7</v>
      </c>
      <c r="P186" s="605" t="s">
        <v>148</v>
      </c>
      <c r="Q186" s="580">
        <f t="shared" si="3"/>
        <v>97.8</v>
      </c>
      <c r="R186" s="604">
        <v>1.79</v>
      </c>
      <c r="S186" s="583">
        <v>0.11558367365250799</v>
      </c>
      <c r="T186" s="584">
        <v>0</v>
      </c>
      <c r="U186" s="584">
        <v>0</v>
      </c>
      <c r="V186" s="584">
        <v>0</v>
      </c>
      <c r="W186" s="583">
        <v>4.7230980911597047E-2</v>
      </c>
      <c r="X186" s="583">
        <v>4.724481758656715E-2</v>
      </c>
      <c r="Y186" s="584">
        <v>0</v>
      </c>
      <c r="Z186" s="584">
        <v>0</v>
      </c>
      <c r="AA186" s="584">
        <v>0</v>
      </c>
      <c r="AB186" s="584">
        <v>0</v>
      </c>
      <c r="AC186" s="585">
        <f t="shared" si="4"/>
        <v>0.21005947215067219</v>
      </c>
      <c r="AD186" s="688">
        <f t="shared" si="7"/>
        <v>3</v>
      </c>
      <c r="AE186" s="646" t="s">
        <v>546</v>
      </c>
      <c r="AF186" s="646">
        <f>COUNT(S181:S198)</f>
        <v>18</v>
      </c>
      <c r="AG186" s="646">
        <f t="shared" ref="AG186:AP186" si="12">COUNT(T181:T198)</f>
        <v>18</v>
      </c>
      <c r="AH186" s="646">
        <f t="shared" si="12"/>
        <v>18</v>
      </c>
      <c r="AI186" s="646">
        <f t="shared" si="12"/>
        <v>18</v>
      </c>
      <c r="AJ186" s="646">
        <f t="shared" si="12"/>
        <v>18</v>
      </c>
      <c r="AK186" s="646">
        <f t="shared" si="12"/>
        <v>18</v>
      </c>
      <c r="AL186" s="646">
        <f t="shared" si="12"/>
        <v>18</v>
      </c>
      <c r="AM186" s="646">
        <f t="shared" si="12"/>
        <v>18</v>
      </c>
      <c r="AN186" s="646">
        <f t="shared" si="12"/>
        <v>18</v>
      </c>
      <c r="AO186" s="646">
        <f t="shared" si="12"/>
        <v>18</v>
      </c>
      <c r="AP186" s="646">
        <f t="shared" si="12"/>
        <v>18</v>
      </c>
      <c r="AQ186" s="575">
        <f t="shared" si="6"/>
        <v>2.1478473635038057E-3</v>
      </c>
    </row>
    <row r="187" spans="1:43" s="575" customFormat="1" x14ac:dyDescent="0.3">
      <c r="A187" s="586" t="s">
        <v>149</v>
      </c>
      <c r="B187" s="571" t="s">
        <v>38</v>
      </c>
      <c r="C187" s="587">
        <v>2018</v>
      </c>
      <c r="D187" s="587">
        <v>109</v>
      </c>
      <c r="E187" s="587">
        <v>0</v>
      </c>
      <c r="F187" s="587">
        <v>1</v>
      </c>
      <c r="G187" s="606">
        <f>22.2533</f>
        <v>22.253299999999999</v>
      </c>
      <c r="H187" s="589">
        <f>80.0396</f>
        <v>80.039599999999993</v>
      </c>
      <c r="I187" s="590">
        <v>-144.65</v>
      </c>
      <c r="K187" s="599" t="s">
        <v>272</v>
      </c>
      <c r="L187" s="600">
        <v>0</v>
      </c>
      <c r="M187" s="601">
        <v>1</v>
      </c>
      <c r="N187" s="609">
        <v>9.32</v>
      </c>
      <c r="O187" s="603">
        <v>84.6</v>
      </c>
      <c r="P187" s="605" t="s">
        <v>150</v>
      </c>
      <c r="Q187" s="580">
        <f t="shared" si="3"/>
        <v>93.919999999999987</v>
      </c>
      <c r="R187" s="604">
        <v>1.08</v>
      </c>
      <c r="S187" s="687">
        <v>0.25101821852172773</v>
      </c>
      <c r="T187" s="584">
        <v>0</v>
      </c>
      <c r="U187" s="584">
        <v>0</v>
      </c>
      <c r="V187" s="583">
        <v>0.11495447557152533</v>
      </c>
      <c r="W187" s="583">
        <v>0.78573757539902123</v>
      </c>
      <c r="X187" s="583">
        <v>0.52601611913926449</v>
      </c>
      <c r="Y187" s="584">
        <v>0</v>
      </c>
      <c r="Z187" s="584">
        <v>0</v>
      </c>
      <c r="AA187" s="584">
        <v>0</v>
      </c>
      <c r="AB187" s="584">
        <v>0</v>
      </c>
      <c r="AC187" s="585">
        <f t="shared" si="4"/>
        <v>1.6777263886315388</v>
      </c>
      <c r="AD187" s="688">
        <f t="shared" si="7"/>
        <v>4</v>
      </c>
      <c r="AQ187" s="575">
        <f t="shared" si="6"/>
        <v>1.7863355926656079E-2</v>
      </c>
    </row>
    <row r="188" spans="1:43" s="575" customFormat="1" x14ac:dyDescent="0.3">
      <c r="A188" s="586" t="s">
        <v>151</v>
      </c>
      <c r="B188" s="571" t="s">
        <v>38</v>
      </c>
      <c r="C188" s="587">
        <v>2018</v>
      </c>
      <c r="D188" s="587">
        <v>109</v>
      </c>
      <c r="E188" s="587">
        <v>0</v>
      </c>
      <c r="F188" s="587">
        <v>1</v>
      </c>
      <c r="G188" s="606">
        <f>22.1535</f>
        <v>22.153500000000001</v>
      </c>
      <c r="H188" s="589">
        <f>80.09196</f>
        <v>80.09196</v>
      </c>
      <c r="I188" s="590">
        <v>-212.87</v>
      </c>
      <c r="K188" s="599" t="s">
        <v>273</v>
      </c>
      <c r="L188" s="600">
        <v>0</v>
      </c>
      <c r="M188" s="601">
        <v>1</v>
      </c>
      <c r="N188" s="610">
        <v>14.1</v>
      </c>
      <c r="O188" s="603">
        <v>83.5</v>
      </c>
      <c r="P188" s="605" t="s">
        <v>152</v>
      </c>
      <c r="Q188" s="580">
        <f t="shared" si="3"/>
        <v>97.6</v>
      </c>
      <c r="R188" s="604">
        <v>1.33</v>
      </c>
      <c r="S188" s="687">
        <v>1.0005302865932495</v>
      </c>
      <c r="T188" s="584">
        <v>0</v>
      </c>
      <c r="U188" s="584">
        <v>0</v>
      </c>
      <c r="V188" s="583">
        <v>0.15756795792160677</v>
      </c>
      <c r="W188" s="583">
        <v>1.1387985908127369</v>
      </c>
      <c r="X188" s="583">
        <v>0.81066009388518467</v>
      </c>
      <c r="Y188" s="583">
        <v>0.104870850010472</v>
      </c>
      <c r="Z188" s="583">
        <v>0.23195253226909401</v>
      </c>
      <c r="AA188" s="584">
        <v>0</v>
      </c>
      <c r="AB188" s="584">
        <v>0</v>
      </c>
      <c r="AC188" s="675">
        <f t="shared" si="4"/>
        <v>3.4443803114923432</v>
      </c>
      <c r="AD188" s="688">
        <f t="shared" si="7"/>
        <v>6</v>
      </c>
      <c r="AQ188" s="575">
        <f t="shared" si="6"/>
        <v>3.5290781880044503E-2</v>
      </c>
    </row>
    <row r="189" spans="1:43" s="575" customFormat="1" x14ac:dyDescent="0.3">
      <c r="A189" s="586" t="s">
        <v>153</v>
      </c>
      <c r="B189" s="571" t="s">
        <v>38</v>
      </c>
      <c r="C189" s="587">
        <v>2018</v>
      </c>
      <c r="D189" s="587">
        <v>109</v>
      </c>
      <c r="E189" s="587">
        <v>0</v>
      </c>
      <c r="F189" s="587">
        <v>1</v>
      </c>
      <c r="G189" s="606">
        <f>22.13446</f>
        <v>22.134460000000001</v>
      </c>
      <c r="H189" s="608">
        <f>80.1715</f>
        <v>80.171499999999995</v>
      </c>
      <c r="I189" s="590">
        <v>-208</v>
      </c>
      <c r="K189" s="599" t="s">
        <v>274</v>
      </c>
      <c r="L189" s="600">
        <v>0</v>
      </c>
      <c r="M189" s="601">
        <v>1</v>
      </c>
      <c r="N189" s="610">
        <v>15.4</v>
      </c>
      <c r="O189" s="603">
        <v>80.599999999999994</v>
      </c>
      <c r="P189" s="605" t="s">
        <v>154</v>
      </c>
      <c r="Q189" s="580">
        <f t="shared" si="3"/>
        <v>96</v>
      </c>
      <c r="R189" s="604">
        <v>1.23</v>
      </c>
      <c r="S189" s="687">
        <v>0.9680490553111204</v>
      </c>
      <c r="T189" s="584">
        <v>0</v>
      </c>
      <c r="U189" s="584">
        <v>0</v>
      </c>
      <c r="V189" s="583">
        <v>5.2420062720587496E-2</v>
      </c>
      <c r="W189" s="583">
        <v>1.2217896437809643</v>
      </c>
      <c r="X189" s="583">
        <v>0.868284649536466</v>
      </c>
      <c r="Y189" s="583">
        <v>0.16395256917532053</v>
      </c>
      <c r="Z189" s="583">
        <v>0.18578558405825857</v>
      </c>
      <c r="AA189" s="584">
        <v>0</v>
      </c>
      <c r="AB189" s="584">
        <v>0</v>
      </c>
      <c r="AC189" s="675">
        <f t="shared" si="4"/>
        <v>3.4602815645827176</v>
      </c>
      <c r="AD189" s="688">
        <f t="shared" si="7"/>
        <v>6</v>
      </c>
      <c r="AQ189" s="575">
        <f t="shared" si="6"/>
        <v>3.6044599631069978E-2</v>
      </c>
    </row>
    <row r="190" spans="1:43" s="575" customFormat="1" ht="15" thickBot="1" x14ac:dyDescent="0.35">
      <c r="A190" s="586" t="s">
        <v>161</v>
      </c>
      <c r="B190" s="571" t="s">
        <v>38</v>
      </c>
      <c r="C190" s="587">
        <v>2019</v>
      </c>
      <c r="D190" s="587">
        <v>115</v>
      </c>
      <c r="E190" s="587">
        <v>0</v>
      </c>
      <c r="F190" s="611">
        <v>2</v>
      </c>
      <c r="G190" s="612">
        <v>31.676839999999999</v>
      </c>
      <c r="H190" s="612">
        <v>79.821169999999995</v>
      </c>
      <c r="I190" s="590">
        <v>-207</v>
      </c>
      <c r="K190" s="599" t="s">
        <v>278</v>
      </c>
      <c r="L190" s="600">
        <v>0</v>
      </c>
      <c r="M190" s="601">
        <v>1</v>
      </c>
      <c r="N190" s="603">
        <v>13.3</v>
      </c>
      <c r="O190" s="613">
        <f>95.3-N190</f>
        <v>82</v>
      </c>
      <c r="P190" s="605" t="s">
        <v>162</v>
      </c>
      <c r="Q190" s="580">
        <f t="shared" si="3"/>
        <v>95.3</v>
      </c>
      <c r="R190" s="614">
        <v>2.09</v>
      </c>
      <c r="S190" s="615">
        <v>0.16632206923076925</v>
      </c>
      <c r="T190" s="584">
        <v>0</v>
      </c>
      <c r="U190" s="584">
        <v>0</v>
      </c>
      <c r="V190" s="584">
        <v>0</v>
      </c>
      <c r="W190" s="615">
        <v>0.22275780500000003</v>
      </c>
      <c r="X190" s="615">
        <v>0.22573873000000003</v>
      </c>
      <c r="Y190" s="584">
        <v>0</v>
      </c>
      <c r="Z190" s="615">
        <v>8.9367941153846164E-2</v>
      </c>
      <c r="AA190" s="584">
        <v>0</v>
      </c>
      <c r="AB190" s="584">
        <v>0</v>
      </c>
      <c r="AC190" s="585">
        <f t="shared" si="4"/>
        <v>0.70418654538461545</v>
      </c>
      <c r="AD190" s="688">
        <f t="shared" si="7"/>
        <v>4</v>
      </c>
      <c r="AQ190" s="575">
        <f t="shared" si="6"/>
        <v>7.3891557752845272E-3</v>
      </c>
    </row>
    <row r="191" spans="1:43" s="575" customFormat="1" ht="15" thickBot="1" x14ac:dyDescent="0.35">
      <c r="A191" s="586" t="s">
        <v>163</v>
      </c>
      <c r="B191" s="571" t="s">
        <v>38</v>
      </c>
      <c r="C191" s="587">
        <v>2019</v>
      </c>
      <c r="D191" s="587">
        <v>115</v>
      </c>
      <c r="E191" s="587">
        <v>0</v>
      </c>
      <c r="F191" s="611">
        <v>2</v>
      </c>
      <c r="G191" s="616">
        <v>10.73554</v>
      </c>
      <c r="H191" s="616">
        <v>79.039460000000005</v>
      </c>
      <c r="I191" s="617">
        <v>-321</v>
      </c>
      <c r="K191" s="599" t="s">
        <v>279</v>
      </c>
      <c r="L191" s="600">
        <v>0</v>
      </c>
      <c r="M191" s="618">
        <v>1</v>
      </c>
      <c r="N191" s="603">
        <v>10.1</v>
      </c>
      <c r="O191" s="613">
        <f>96.3-N191</f>
        <v>86.2</v>
      </c>
      <c r="P191" s="605" t="s">
        <v>164</v>
      </c>
      <c r="Q191" s="580">
        <f t="shared" si="3"/>
        <v>96.3</v>
      </c>
      <c r="R191" s="614">
        <v>2.15</v>
      </c>
      <c r="S191" s="615">
        <v>0.11577932693877555</v>
      </c>
      <c r="T191" s="584">
        <v>0</v>
      </c>
      <c r="U191" s="584">
        <v>0</v>
      </c>
      <c r="V191" s="584">
        <v>0</v>
      </c>
      <c r="W191" s="615">
        <v>7.9235368571428599E-2</v>
      </c>
      <c r="X191" s="615">
        <v>9.9262913469387787E-2</v>
      </c>
      <c r="Y191" s="584">
        <v>0</v>
      </c>
      <c r="Z191" s="615">
        <v>6.8450946122449008E-2</v>
      </c>
      <c r="AA191" s="584">
        <v>0</v>
      </c>
      <c r="AB191" s="584">
        <v>0</v>
      </c>
      <c r="AC191" s="585">
        <f t="shared" si="4"/>
        <v>0.36272855510204094</v>
      </c>
      <c r="AD191" s="688">
        <f t="shared" si="7"/>
        <v>4</v>
      </c>
      <c r="AQ191" s="575">
        <f t="shared" si="6"/>
        <v>3.766651662534174E-3</v>
      </c>
    </row>
    <row r="192" spans="1:43" s="575" customFormat="1" x14ac:dyDescent="0.3">
      <c r="A192" s="586" t="s">
        <v>165</v>
      </c>
      <c r="B192" s="571" t="s">
        <v>38</v>
      </c>
      <c r="C192" s="587">
        <v>2019</v>
      </c>
      <c r="D192" s="587">
        <v>115</v>
      </c>
      <c r="E192" s="587">
        <v>0</v>
      </c>
      <c r="F192" s="611">
        <v>2</v>
      </c>
      <c r="G192" s="619">
        <v>12.261200000000001</v>
      </c>
      <c r="H192" s="619">
        <v>78.911299999999997</v>
      </c>
      <c r="I192" s="617">
        <v>-82</v>
      </c>
      <c r="K192" s="599" t="s">
        <v>280</v>
      </c>
      <c r="L192" s="600">
        <v>0</v>
      </c>
      <c r="M192" s="618">
        <v>1</v>
      </c>
      <c r="N192" s="603">
        <v>9.5399999999999991</v>
      </c>
      <c r="O192" s="613">
        <f>96.4-N192</f>
        <v>86.860000000000014</v>
      </c>
      <c r="P192" s="605" t="s">
        <v>166</v>
      </c>
      <c r="Q192" s="580">
        <f t="shared" si="3"/>
        <v>96.4</v>
      </c>
      <c r="R192" s="620">
        <v>0.34599999999999997</v>
      </c>
      <c r="S192" s="720">
        <v>0</v>
      </c>
      <c r="T192" s="621">
        <v>0</v>
      </c>
      <c r="U192" s="621">
        <v>0</v>
      </c>
      <c r="V192" s="621">
        <v>0</v>
      </c>
      <c r="W192" s="622">
        <v>9.84731906614786E-3</v>
      </c>
      <c r="X192" s="621">
        <v>0</v>
      </c>
      <c r="Y192" s="621">
        <v>0</v>
      </c>
      <c r="Z192" s="621">
        <v>0</v>
      </c>
      <c r="AA192" s="621">
        <v>0</v>
      </c>
      <c r="AB192" s="621">
        <v>0</v>
      </c>
      <c r="AC192" s="585">
        <f t="shared" si="4"/>
        <v>9.84731906614786E-3</v>
      </c>
      <c r="AD192" s="688">
        <f t="shared" si="7"/>
        <v>1</v>
      </c>
      <c r="AQ192" s="575">
        <f t="shared" si="6"/>
        <v>1.0215061271937613E-4</v>
      </c>
    </row>
    <row r="193" spans="1:43" s="575" customFormat="1" x14ac:dyDescent="0.3">
      <c r="A193" s="586" t="s">
        <v>167</v>
      </c>
      <c r="B193" s="623" t="s">
        <v>38</v>
      </c>
      <c r="C193" s="587">
        <v>2019</v>
      </c>
      <c r="D193" s="587">
        <v>115</v>
      </c>
      <c r="E193" s="587">
        <v>0</v>
      </c>
      <c r="F193" s="587">
        <v>2</v>
      </c>
      <c r="G193" s="612">
        <v>6.1577200000000003</v>
      </c>
      <c r="H193" s="624">
        <v>79.104799999999997</v>
      </c>
      <c r="I193" s="625">
        <v>-1221</v>
      </c>
      <c r="K193" s="626" t="s">
        <v>281</v>
      </c>
      <c r="L193" s="678">
        <v>0</v>
      </c>
      <c r="M193" s="627">
        <v>1</v>
      </c>
      <c r="N193" s="580">
        <v>12.9</v>
      </c>
      <c r="O193" s="613">
        <f>95.2-N193</f>
        <v>82.3</v>
      </c>
      <c r="P193" s="587" t="s">
        <v>168</v>
      </c>
      <c r="Q193" s="580">
        <f t="shared" si="3"/>
        <v>95.2</v>
      </c>
      <c r="R193" s="614">
        <v>1.52</v>
      </c>
      <c r="S193" s="628">
        <v>7.0656443346007639E-2</v>
      </c>
      <c r="T193" s="721">
        <v>0</v>
      </c>
      <c r="U193" s="629">
        <v>0</v>
      </c>
      <c r="V193" s="629">
        <v>0</v>
      </c>
      <c r="W193" s="628">
        <v>8.2139910266159716E-2</v>
      </c>
      <c r="X193" s="629">
        <v>0</v>
      </c>
      <c r="Y193" s="629">
        <v>0</v>
      </c>
      <c r="Z193" s="628">
        <v>8.1082207984790905E-2</v>
      </c>
      <c r="AA193" s="629">
        <v>0</v>
      </c>
      <c r="AB193" s="629">
        <v>0</v>
      </c>
      <c r="AC193" s="585">
        <f t="shared" si="4"/>
        <v>0.23387856159695827</v>
      </c>
      <c r="AD193" s="688">
        <f t="shared" si="7"/>
        <v>3</v>
      </c>
      <c r="AQ193" s="575">
        <f t="shared" si="6"/>
        <v>2.4567075797999817E-3</v>
      </c>
    </row>
    <row r="194" spans="1:43" s="575" customFormat="1" x14ac:dyDescent="0.3">
      <c r="B194" s="623" t="s">
        <v>38</v>
      </c>
      <c r="C194" s="575">
        <v>2022</v>
      </c>
      <c r="H194" s="575">
        <v>81.405970116666666</v>
      </c>
      <c r="K194" s="630"/>
      <c r="L194" s="631"/>
      <c r="M194" s="579"/>
      <c r="N194" s="579"/>
      <c r="O194" s="579"/>
      <c r="P194" s="633" t="s">
        <v>607</v>
      </c>
      <c r="Q194" s="661">
        <v>96.3</v>
      </c>
      <c r="R194" s="632">
        <v>1.58</v>
      </c>
      <c r="S194" s="686">
        <v>0.40993472393371361</v>
      </c>
      <c r="T194" s="635">
        <v>0</v>
      </c>
      <c r="U194" s="635">
        <v>0</v>
      </c>
      <c r="V194" s="634">
        <v>0.16255079281223203</v>
      </c>
      <c r="W194" s="634">
        <v>0.66459289633277507</v>
      </c>
      <c r="X194" s="634">
        <v>0.32644643253061667</v>
      </c>
      <c r="Y194" s="634">
        <v>0.1023883174590893</v>
      </c>
      <c r="Z194" s="634">
        <v>0.25375226133790757</v>
      </c>
      <c r="AA194" s="635">
        <v>0</v>
      </c>
      <c r="AB194" s="635">
        <v>0</v>
      </c>
      <c r="AC194" s="585">
        <f t="shared" si="4"/>
        <v>1.9196654244063343</v>
      </c>
      <c r="AD194" s="688">
        <f t="shared" si="7"/>
        <v>6</v>
      </c>
      <c r="AQ194" s="575">
        <f t="shared" si="6"/>
        <v>1.9934220398819671E-2</v>
      </c>
    </row>
    <row r="195" spans="1:43" s="575" customFormat="1" x14ac:dyDescent="0.3">
      <c r="B195" s="623" t="s">
        <v>38</v>
      </c>
      <c r="C195" s="575">
        <v>2022</v>
      </c>
      <c r="H195" s="575">
        <v>81.495077216666672</v>
      </c>
      <c r="K195" s="630"/>
      <c r="L195" s="631"/>
      <c r="M195" s="579"/>
      <c r="N195" s="579"/>
      <c r="O195" s="579"/>
      <c r="P195" s="636" t="s">
        <v>608</v>
      </c>
      <c r="Q195" s="661">
        <v>83.8</v>
      </c>
      <c r="R195" s="632">
        <v>1.31</v>
      </c>
      <c r="S195" s="634">
        <v>0.20271635177217426</v>
      </c>
      <c r="T195" s="584">
        <v>0</v>
      </c>
      <c r="U195" s="584">
        <v>0</v>
      </c>
      <c r="V195" s="634">
        <v>0.11836350162454214</v>
      </c>
      <c r="W195" s="634">
        <v>0.47400003804745444</v>
      </c>
      <c r="X195" s="634">
        <v>0.20879122566467001</v>
      </c>
      <c r="Y195" s="634">
        <v>6.1550025809080464E-2</v>
      </c>
      <c r="Z195" s="634">
        <v>0.17562184818306281</v>
      </c>
      <c r="AA195" s="584">
        <v>0</v>
      </c>
      <c r="AB195" s="584">
        <v>0</v>
      </c>
      <c r="AC195" s="585">
        <f t="shared" si="4"/>
        <v>1.2410429911009841</v>
      </c>
      <c r="AD195" s="688">
        <f t="shared" si="7"/>
        <v>6</v>
      </c>
      <c r="AQ195" s="575">
        <f t="shared" si="6"/>
        <v>1.4809582232708642E-2</v>
      </c>
    </row>
    <row r="196" spans="1:43" s="575" customFormat="1" x14ac:dyDescent="0.3">
      <c r="B196" s="623" t="s">
        <v>38</v>
      </c>
      <c r="C196" s="575">
        <v>2022</v>
      </c>
      <c r="H196" s="575">
        <v>80.397921449999998</v>
      </c>
      <c r="K196" s="630"/>
      <c r="L196" s="631"/>
      <c r="M196" s="579"/>
      <c r="N196" s="579"/>
      <c r="O196" s="579"/>
      <c r="P196" s="636" t="s">
        <v>609</v>
      </c>
      <c r="Q196" s="661">
        <v>96.6</v>
      </c>
      <c r="R196" s="632">
        <v>2.0699999999999998</v>
      </c>
      <c r="S196" s="686">
        <v>0.36911171697097217</v>
      </c>
      <c r="T196" s="584">
        <v>0</v>
      </c>
      <c r="U196" s="584">
        <v>0</v>
      </c>
      <c r="V196" s="634">
        <v>0.12891960103746258</v>
      </c>
      <c r="W196" s="634">
        <v>0.50234657128556082</v>
      </c>
      <c r="X196" s="634">
        <v>0.62603646066996954</v>
      </c>
      <c r="Y196" s="634">
        <v>0.13112864208119923</v>
      </c>
      <c r="Z196" s="584">
        <v>0</v>
      </c>
      <c r="AA196" s="584">
        <v>0</v>
      </c>
      <c r="AB196" s="584">
        <v>0</v>
      </c>
      <c r="AC196" s="585">
        <f t="shared" si="4"/>
        <v>1.7575429920451644</v>
      </c>
      <c r="AD196" s="688">
        <f t="shared" si="7"/>
        <v>5</v>
      </c>
      <c r="AQ196" s="575">
        <f t="shared" si="6"/>
        <v>1.8194026832765678E-2</v>
      </c>
    </row>
    <row r="197" spans="1:43" s="575" customFormat="1" x14ac:dyDescent="0.3">
      <c r="B197" s="623" t="s">
        <v>38</v>
      </c>
      <c r="C197" s="575">
        <v>2022</v>
      </c>
      <c r="H197" s="575">
        <v>79.661333333333332</v>
      </c>
      <c r="K197" s="630"/>
      <c r="L197" s="631"/>
      <c r="M197" s="579"/>
      <c r="N197" s="579"/>
      <c r="O197" s="579"/>
      <c r="P197" s="636" t="s">
        <v>610</v>
      </c>
      <c r="Q197" s="661">
        <v>17.7</v>
      </c>
      <c r="R197" s="637">
        <v>0.45300000000000001</v>
      </c>
      <c r="S197" s="634">
        <v>0.13529728049512285</v>
      </c>
      <c r="T197" s="584">
        <v>0</v>
      </c>
      <c r="U197" s="584">
        <v>0</v>
      </c>
      <c r="V197" s="732">
        <v>7.9275756783164883E-2</v>
      </c>
      <c r="W197" s="634">
        <v>0.33110040714743078</v>
      </c>
      <c r="X197" s="634">
        <v>0.19761253974122833</v>
      </c>
      <c r="Y197" s="584">
        <v>0</v>
      </c>
      <c r="Z197" s="634">
        <v>0.11378455261737534</v>
      </c>
      <c r="AA197" s="584">
        <v>0</v>
      </c>
      <c r="AB197" s="584">
        <v>0</v>
      </c>
      <c r="AC197" s="585">
        <f t="shared" si="4"/>
        <v>0.8570705367843221</v>
      </c>
      <c r="AD197" s="688">
        <f t="shared" si="7"/>
        <v>5</v>
      </c>
      <c r="AQ197" s="575">
        <f t="shared" si="6"/>
        <v>4.8422064225102944E-2</v>
      </c>
    </row>
    <row r="198" spans="1:43" s="638" customFormat="1" x14ac:dyDescent="0.3">
      <c r="B198" s="639" t="s">
        <v>38</v>
      </c>
      <c r="C198" s="638">
        <v>2022</v>
      </c>
      <c r="H198" s="638">
        <v>80.49766666666666</v>
      </c>
      <c r="K198" s="640"/>
      <c r="L198" s="641"/>
      <c r="M198" s="642"/>
      <c r="N198" s="642"/>
      <c r="O198" s="642"/>
      <c r="P198" s="636" t="s">
        <v>611</v>
      </c>
      <c r="Q198" s="661">
        <v>97.6</v>
      </c>
      <c r="R198" s="643">
        <v>1.71</v>
      </c>
      <c r="S198" s="685">
        <v>1.0595707875089015</v>
      </c>
      <c r="T198" s="584">
        <v>0</v>
      </c>
      <c r="U198" s="584">
        <v>0</v>
      </c>
      <c r="V198" s="644">
        <v>0.28737324397584785</v>
      </c>
      <c r="W198" s="644">
        <v>1.4129038826418108</v>
      </c>
      <c r="X198" s="644">
        <v>0.88848269260189638</v>
      </c>
      <c r="Y198" s="644">
        <v>0.17514776040556046</v>
      </c>
      <c r="Z198" s="644">
        <v>0.27581659490294319</v>
      </c>
      <c r="AA198" s="584">
        <v>0</v>
      </c>
      <c r="AB198" s="584">
        <v>0</v>
      </c>
      <c r="AC198" s="676">
        <f t="shared" si="4"/>
        <v>4.0992949620369608</v>
      </c>
      <c r="AD198" s="688">
        <f t="shared" si="7"/>
        <v>6</v>
      </c>
      <c r="AQ198" s="575">
        <f t="shared" si="6"/>
        <v>4.2000972971690177E-2</v>
      </c>
    </row>
    <row r="199" spans="1:43" s="487" customFormat="1" x14ac:dyDescent="0.3">
      <c r="A199" s="481" t="s">
        <v>55</v>
      </c>
      <c r="B199" s="482" t="s">
        <v>38</v>
      </c>
      <c r="C199" s="482">
        <v>2009</v>
      </c>
      <c r="D199" s="482">
        <v>105</v>
      </c>
      <c r="E199" s="483">
        <v>0</v>
      </c>
      <c r="F199" s="483">
        <v>1</v>
      </c>
      <c r="G199" s="484">
        <v>15.495666666666667</v>
      </c>
      <c r="H199" s="485">
        <v>72.423500000000004</v>
      </c>
      <c r="I199" s="486">
        <v>-610.99</v>
      </c>
      <c r="K199" s="488" t="s">
        <v>229</v>
      </c>
      <c r="L199" s="489">
        <v>0</v>
      </c>
      <c r="M199" s="490">
        <v>1</v>
      </c>
      <c r="N199" s="491">
        <v>3.31</v>
      </c>
      <c r="O199" s="491">
        <v>26.09</v>
      </c>
      <c r="P199" s="494" t="s">
        <v>56</v>
      </c>
      <c r="Q199" s="492">
        <f t="shared" ref="Q199:Q230" si="13">N199+O199</f>
        <v>29.4</v>
      </c>
      <c r="R199" s="493">
        <v>0.44779999999999998</v>
      </c>
      <c r="S199" s="495">
        <v>0.11557233378988876</v>
      </c>
      <c r="T199" s="496">
        <v>0</v>
      </c>
      <c r="U199" s="496">
        <v>0</v>
      </c>
      <c r="V199" s="496">
        <v>0</v>
      </c>
      <c r="W199" s="495">
        <v>0.20554597499891678</v>
      </c>
      <c r="X199" s="497">
        <v>9.8088142427691399E-2</v>
      </c>
      <c r="Y199" s="496">
        <v>0</v>
      </c>
      <c r="Z199" s="495">
        <v>0.10891158580322609</v>
      </c>
      <c r="AA199" s="496">
        <v>0</v>
      </c>
      <c r="AB199" s="496">
        <v>0</v>
      </c>
      <c r="AC199" s="498">
        <f t="shared" si="4"/>
        <v>0.52811803701972304</v>
      </c>
      <c r="AD199" s="688">
        <f t="shared" si="7"/>
        <v>4</v>
      </c>
      <c r="AE199" s="328" t="s">
        <v>541</v>
      </c>
      <c r="AF199" s="302">
        <f>MIN(S199:S225)</f>
        <v>0</v>
      </c>
      <c r="AG199" s="302">
        <f t="shared" ref="AG199:AP199" si="14">MIN(T199:T225)</f>
        <v>0</v>
      </c>
      <c r="AH199" s="302">
        <f t="shared" si="14"/>
        <v>0</v>
      </c>
      <c r="AI199" s="302">
        <f t="shared" si="14"/>
        <v>0</v>
      </c>
      <c r="AJ199" s="302">
        <f t="shared" si="14"/>
        <v>0</v>
      </c>
      <c r="AK199" s="302">
        <f t="shared" si="14"/>
        <v>0</v>
      </c>
      <c r="AL199" s="302">
        <f t="shared" si="14"/>
        <v>0</v>
      </c>
      <c r="AM199" s="302">
        <f t="shared" si="14"/>
        <v>0</v>
      </c>
      <c r="AN199" s="302">
        <f t="shared" si="14"/>
        <v>0</v>
      </c>
      <c r="AO199" s="302">
        <f t="shared" si="14"/>
        <v>0</v>
      </c>
      <c r="AP199" s="302">
        <f t="shared" si="14"/>
        <v>0</v>
      </c>
      <c r="AQ199" s="575">
        <f t="shared" si="6"/>
        <v>1.7963198538085819E-2</v>
      </c>
    </row>
    <row r="200" spans="1:43" s="487" customFormat="1" x14ac:dyDescent="0.3">
      <c r="A200" s="481" t="s">
        <v>57</v>
      </c>
      <c r="B200" s="482" t="s">
        <v>38</v>
      </c>
      <c r="C200" s="482">
        <v>2009</v>
      </c>
      <c r="D200" s="482">
        <v>105</v>
      </c>
      <c r="E200" s="483">
        <v>0</v>
      </c>
      <c r="F200" s="483">
        <v>1</v>
      </c>
      <c r="G200" s="484">
        <v>14.604166666666666</v>
      </c>
      <c r="H200" s="485">
        <v>72.274833333333333</v>
      </c>
      <c r="I200" s="486">
        <v>-1036.93</v>
      </c>
      <c r="K200" s="488" t="s">
        <v>230</v>
      </c>
      <c r="L200" s="489">
        <v>0</v>
      </c>
      <c r="M200" s="490">
        <v>1</v>
      </c>
      <c r="N200" s="491">
        <v>5.12</v>
      </c>
      <c r="O200" s="491">
        <v>43.18</v>
      </c>
      <c r="P200" s="494" t="s">
        <v>58</v>
      </c>
      <c r="Q200" s="492">
        <f t="shared" si="13"/>
        <v>48.3</v>
      </c>
      <c r="R200" s="493">
        <v>0.53695000000000004</v>
      </c>
      <c r="S200" s="499">
        <v>0</v>
      </c>
      <c r="T200" s="499">
        <v>0</v>
      </c>
      <c r="U200" s="499">
        <v>0</v>
      </c>
      <c r="V200" s="499">
        <v>0</v>
      </c>
      <c r="W200" s="499">
        <v>0</v>
      </c>
      <c r="X200" s="499">
        <v>0</v>
      </c>
      <c r="Y200" s="499">
        <v>0</v>
      </c>
      <c r="Z200" s="499">
        <v>0</v>
      </c>
      <c r="AA200" s="499">
        <v>0</v>
      </c>
      <c r="AB200" s="499">
        <v>0</v>
      </c>
      <c r="AC200" s="498">
        <f t="shared" si="4"/>
        <v>0</v>
      </c>
      <c r="AD200" s="688">
        <f t="shared" si="7"/>
        <v>0</v>
      </c>
      <c r="AE200" s="328" t="s">
        <v>542</v>
      </c>
      <c r="AF200" s="302">
        <f>AVERAGE(S199:S225)</f>
        <v>0.20264343944484148</v>
      </c>
      <c r="AG200" s="302">
        <f t="shared" ref="AG200:AP200" si="15">AVERAGE(T199:T225)</f>
        <v>0</v>
      </c>
      <c r="AH200" s="302">
        <f t="shared" si="15"/>
        <v>2.0525497380171762E-2</v>
      </c>
      <c r="AI200" s="302">
        <f t="shared" si="15"/>
        <v>2.7923176234283028E-2</v>
      </c>
      <c r="AJ200" s="302">
        <f t="shared" si="15"/>
        <v>0.35997831980712242</v>
      </c>
      <c r="AK200" s="302">
        <f t="shared" si="15"/>
        <v>0.19585035048898633</v>
      </c>
      <c r="AL200" s="302">
        <f t="shared" si="15"/>
        <v>2.4140340840994239E-2</v>
      </c>
      <c r="AM200" s="302">
        <f t="shared" si="15"/>
        <v>5.5506097759885131E-2</v>
      </c>
      <c r="AN200" s="302">
        <f t="shared" si="15"/>
        <v>0</v>
      </c>
      <c r="AO200" s="302">
        <f t="shared" si="15"/>
        <v>0</v>
      </c>
      <c r="AP200" s="302">
        <f t="shared" si="15"/>
        <v>0.88656722195628479</v>
      </c>
      <c r="AQ200" s="575">
        <f t="shared" si="6"/>
        <v>0</v>
      </c>
    </row>
    <row r="201" spans="1:43" s="487" customFormat="1" x14ac:dyDescent="0.3">
      <c r="A201" s="481" t="s">
        <v>59</v>
      </c>
      <c r="B201" s="482" t="s">
        <v>38</v>
      </c>
      <c r="C201" s="482">
        <v>2009</v>
      </c>
      <c r="D201" s="482">
        <v>105</v>
      </c>
      <c r="E201" s="483">
        <v>0</v>
      </c>
      <c r="F201" s="483">
        <v>1</v>
      </c>
      <c r="G201" s="484">
        <v>15.666499999999999</v>
      </c>
      <c r="H201" s="485">
        <v>72.277666666666661</v>
      </c>
      <c r="I201" s="486">
        <v>-728.43</v>
      </c>
      <c r="K201" s="488" t="s">
        <v>231</v>
      </c>
      <c r="L201" s="489">
        <v>0</v>
      </c>
      <c r="M201" s="490">
        <v>1</v>
      </c>
      <c r="N201" s="491">
        <v>2.44</v>
      </c>
      <c r="O201" s="491">
        <v>19.16</v>
      </c>
      <c r="P201" s="494" t="s">
        <v>60</v>
      </c>
      <c r="Q201" s="492">
        <f t="shared" si="13"/>
        <v>21.6</v>
      </c>
      <c r="R201" s="493">
        <v>0.27100000000000002</v>
      </c>
      <c r="S201" s="499">
        <v>0</v>
      </c>
      <c r="T201" s="499">
        <v>0</v>
      </c>
      <c r="U201" s="499">
        <v>0</v>
      </c>
      <c r="V201" s="499">
        <v>0</v>
      </c>
      <c r="W201" s="500">
        <v>0.10347170368735979</v>
      </c>
      <c r="X201" s="499">
        <v>0</v>
      </c>
      <c r="Y201" s="499">
        <v>0</v>
      </c>
      <c r="Z201" s="499">
        <v>0</v>
      </c>
      <c r="AA201" s="499">
        <v>0</v>
      </c>
      <c r="AB201" s="499">
        <v>0</v>
      </c>
      <c r="AC201" s="498">
        <f t="shared" si="4"/>
        <v>0.10347170368735979</v>
      </c>
      <c r="AD201" s="688">
        <f t="shared" si="7"/>
        <v>1</v>
      </c>
      <c r="AE201" s="328" t="s">
        <v>543</v>
      </c>
      <c r="AF201" s="302">
        <f>MEDIAN(S199:S225)</f>
        <v>0.1602401828625547</v>
      </c>
      <c r="AG201" s="302">
        <f t="shared" ref="AG201:AP201" si="16">MEDIAN(T199:T225)</f>
        <v>0</v>
      </c>
      <c r="AH201" s="302">
        <f t="shared" si="16"/>
        <v>0</v>
      </c>
      <c r="AI201" s="302">
        <f t="shared" si="16"/>
        <v>0</v>
      </c>
      <c r="AJ201" s="302">
        <f t="shared" si="16"/>
        <v>0.28000000000000003</v>
      </c>
      <c r="AK201" s="302">
        <f t="shared" si="16"/>
        <v>0.15446360503659975</v>
      </c>
      <c r="AL201" s="302">
        <f t="shared" si="16"/>
        <v>0</v>
      </c>
      <c r="AM201" s="302">
        <f t="shared" si="16"/>
        <v>0</v>
      </c>
      <c r="AN201" s="302">
        <f t="shared" si="16"/>
        <v>0</v>
      </c>
      <c r="AO201" s="302">
        <f t="shared" si="16"/>
        <v>0</v>
      </c>
      <c r="AP201" s="302">
        <f t="shared" si="16"/>
        <v>0.54673472884611818</v>
      </c>
      <c r="AQ201" s="575">
        <f t="shared" si="6"/>
        <v>4.7903566521925829E-3</v>
      </c>
    </row>
    <row r="202" spans="1:43" s="487" customFormat="1" x14ac:dyDescent="0.3">
      <c r="A202" s="481" t="s">
        <v>61</v>
      </c>
      <c r="B202" s="482" t="s">
        <v>38</v>
      </c>
      <c r="C202" s="482">
        <v>2009</v>
      </c>
      <c r="D202" s="482">
        <v>105</v>
      </c>
      <c r="E202" s="483">
        <v>0</v>
      </c>
      <c r="F202" s="483">
        <v>1</v>
      </c>
      <c r="G202" s="484">
        <v>16.546833333333332</v>
      </c>
      <c r="H202" s="485">
        <v>72.146166666666673</v>
      </c>
      <c r="I202" s="486">
        <v>-385.34</v>
      </c>
      <c r="K202" s="488" t="s">
        <v>232</v>
      </c>
      <c r="L202" s="489">
        <v>0</v>
      </c>
      <c r="M202" s="490">
        <v>1</v>
      </c>
      <c r="N202" s="491">
        <v>3.54</v>
      </c>
      <c r="O202" s="491">
        <v>31.46</v>
      </c>
      <c r="P202" s="494" t="s">
        <v>62</v>
      </c>
      <c r="Q202" s="492">
        <f t="shared" si="13"/>
        <v>35</v>
      </c>
      <c r="R202" s="493">
        <v>0.4869</v>
      </c>
      <c r="S202" s="723">
        <v>0.08</v>
      </c>
      <c r="T202" s="499">
        <v>0</v>
      </c>
      <c r="U202" s="723">
        <v>0.02</v>
      </c>
      <c r="V202" s="728">
        <v>2.5000000000000001E-2</v>
      </c>
      <c r="W202" s="723">
        <v>0.28000000000000003</v>
      </c>
      <c r="X202" s="726">
        <v>7.3999999999999996E-2</v>
      </c>
      <c r="Y202" s="728">
        <v>8.9999999999999993E-3</v>
      </c>
      <c r="Z202" s="499">
        <v>0</v>
      </c>
      <c r="AA202" s="499">
        <v>0</v>
      </c>
      <c r="AB202" s="499">
        <v>0</v>
      </c>
      <c r="AC202" s="498">
        <f>SUM(S202:AB202)</f>
        <v>0.48800000000000004</v>
      </c>
      <c r="AD202" s="688" t="e">
        <f>IF(#REF!&gt;0,1,0)+IF(T202&gt;0,1,0)+IF(#REF!&gt;0,1,0)+IF(#REF!&gt;0,1,0)+IF(#REF!&gt;0,1,0)+IF(#REF!&gt;0,1,0)+IF(#REF!&gt;0,1,0)+IF(Z202&gt;0,1,0)+IF(AA202&gt;0,1,0)+IF(AB202&gt;0,1,0)</f>
        <v>#REF!</v>
      </c>
      <c r="AE202" s="328" t="s">
        <v>544</v>
      </c>
      <c r="AF202" s="302">
        <f>MAX(S199:S225)</f>
        <v>0.86684222061070848</v>
      </c>
      <c r="AG202" s="302">
        <f t="shared" ref="AG202:AP202" si="17">MAX(T199:T225)</f>
        <v>0</v>
      </c>
      <c r="AH202" s="302">
        <f t="shared" si="17"/>
        <v>0.13428267086720613</v>
      </c>
      <c r="AI202" s="302">
        <f t="shared" si="17"/>
        <v>0.18938978653489902</v>
      </c>
      <c r="AJ202" s="302">
        <f t="shared" si="17"/>
        <v>1.2751109448291666</v>
      </c>
      <c r="AK202" s="302">
        <f t="shared" si="17"/>
        <v>0.52518956147679441</v>
      </c>
      <c r="AL202" s="302">
        <f t="shared" si="17"/>
        <v>0.14741770102434801</v>
      </c>
      <c r="AM202" s="302">
        <f t="shared" si="17"/>
        <v>0.35203148079541102</v>
      </c>
      <c r="AN202" s="302">
        <f t="shared" si="17"/>
        <v>0</v>
      </c>
      <c r="AO202" s="302">
        <f t="shared" si="17"/>
        <v>0</v>
      </c>
      <c r="AP202" s="302">
        <f t="shared" si="17"/>
        <v>2.9525634407422761</v>
      </c>
      <c r="AQ202" s="575">
        <f t="shared" si="6"/>
        <v>1.3942857142857144E-2</v>
      </c>
    </row>
    <row r="203" spans="1:43" s="487" customFormat="1" x14ac:dyDescent="0.3">
      <c r="A203" s="481" t="s">
        <v>64</v>
      </c>
      <c r="B203" s="482" t="s">
        <v>38</v>
      </c>
      <c r="C203" s="482">
        <v>2009</v>
      </c>
      <c r="D203" s="482">
        <v>105</v>
      </c>
      <c r="E203" s="483">
        <v>0</v>
      </c>
      <c r="F203" s="483">
        <v>1</v>
      </c>
      <c r="G203" s="484">
        <v>16.912333333333333</v>
      </c>
      <c r="H203" s="485">
        <v>72.035166666666669</v>
      </c>
      <c r="I203" s="486">
        <v>-342.55</v>
      </c>
      <c r="K203" s="488" t="s">
        <v>233</v>
      </c>
      <c r="L203" s="489">
        <v>0</v>
      </c>
      <c r="M203" s="490">
        <v>1</v>
      </c>
      <c r="N203" s="491">
        <v>3.47</v>
      </c>
      <c r="O203" s="491">
        <v>37.43</v>
      </c>
      <c r="P203" s="494" t="s">
        <v>65</v>
      </c>
      <c r="Q203" s="492">
        <f t="shared" si="13"/>
        <v>40.9</v>
      </c>
      <c r="R203" s="493">
        <v>0.74460000000000004</v>
      </c>
      <c r="S203" s="680">
        <v>0.64333600879574504</v>
      </c>
      <c r="T203" s="499">
        <v>0</v>
      </c>
      <c r="U203" s="500">
        <v>0.10774954409069952</v>
      </c>
      <c r="V203" s="500">
        <v>0.10572603056910448</v>
      </c>
      <c r="W203" s="500">
        <v>0.67265777651771153</v>
      </c>
      <c r="X203" s="500">
        <v>0.33442270929913809</v>
      </c>
      <c r="Y203" s="500">
        <v>0.14672349285180225</v>
      </c>
      <c r="Z203" s="500">
        <v>0.2391569046148784</v>
      </c>
      <c r="AA203" s="499">
        <v>0</v>
      </c>
      <c r="AB203" s="499">
        <v>0</v>
      </c>
      <c r="AC203" s="498">
        <f t="shared" si="4"/>
        <v>2.2497724667390795</v>
      </c>
      <c r="AD203" s="688">
        <f t="shared" si="7"/>
        <v>7</v>
      </c>
      <c r="AE203" s="328" t="s">
        <v>545</v>
      </c>
      <c r="AF203" s="302">
        <f>STDEV(S199:S225)</f>
        <v>0.21856103873743504</v>
      </c>
      <c r="AG203" s="302">
        <f t="shared" ref="AG203:AP203" si="18">STDEV(T199:T225)</f>
        <v>0</v>
      </c>
      <c r="AH203" s="302">
        <f t="shared" si="18"/>
        <v>4.3908019107644448E-2</v>
      </c>
      <c r="AI203" s="302">
        <f t="shared" si="18"/>
        <v>5.889908504352806E-2</v>
      </c>
      <c r="AJ203" s="302">
        <f t="shared" si="18"/>
        <v>0.33977988694905759</v>
      </c>
      <c r="AK203" s="302">
        <f t="shared" si="18"/>
        <v>0.16346607792413842</v>
      </c>
      <c r="AL203" s="302">
        <f t="shared" si="18"/>
        <v>4.7675822561703191E-2</v>
      </c>
      <c r="AM203" s="302">
        <f t="shared" si="18"/>
        <v>8.6673160300272598E-2</v>
      </c>
      <c r="AN203" s="302">
        <f t="shared" si="18"/>
        <v>0</v>
      </c>
      <c r="AO203" s="302">
        <f t="shared" si="18"/>
        <v>0</v>
      </c>
      <c r="AP203" s="302">
        <f t="shared" si="18"/>
        <v>0.87380470211214845</v>
      </c>
      <c r="AQ203" s="575">
        <f t="shared" si="6"/>
        <v>5.5006661778461606E-2</v>
      </c>
    </row>
    <row r="204" spans="1:43" s="487" customFormat="1" x14ac:dyDescent="0.3">
      <c r="A204" s="481" t="s">
        <v>66</v>
      </c>
      <c r="B204" s="482" t="s">
        <v>38</v>
      </c>
      <c r="C204" s="482">
        <v>2009</v>
      </c>
      <c r="D204" s="482">
        <v>105</v>
      </c>
      <c r="E204" s="483">
        <v>0</v>
      </c>
      <c r="F204" s="483">
        <v>1</v>
      </c>
      <c r="G204" s="484">
        <v>16.752040000000001</v>
      </c>
      <c r="H204" s="485">
        <v>71.862274999999997</v>
      </c>
      <c r="I204" s="486">
        <v>-357.25</v>
      </c>
      <c r="K204" s="488" t="s">
        <v>234</v>
      </c>
      <c r="L204" s="489">
        <v>0</v>
      </c>
      <c r="M204" s="490">
        <v>1</v>
      </c>
      <c r="N204" s="491">
        <v>4.99</v>
      </c>
      <c r="O204" s="491">
        <v>46.91</v>
      </c>
      <c r="P204" s="494" t="s">
        <v>67</v>
      </c>
      <c r="Q204" s="492">
        <f t="shared" si="13"/>
        <v>51.9</v>
      </c>
      <c r="R204" s="493">
        <v>0.81710000000000005</v>
      </c>
      <c r="S204" s="680">
        <v>0.86684222061070848</v>
      </c>
      <c r="T204" s="499">
        <v>0</v>
      </c>
      <c r="U204" s="500">
        <v>0.11789014224853392</v>
      </c>
      <c r="V204" s="500">
        <v>0.1215506438663186</v>
      </c>
      <c r="W204" s="500">
        <v>0.89577912218069844</v>
      </c>
      <c r="X204" s="500">
        <v>0.40848914829979471</v>
      </c>
      <c r="Y204" s="500">
        <v>0.14741770102434801</v>
      </c>
      <c r="Z204" s="500">
        <v>0.35203148079541102</v>
      </c>
      <c r="AA204" s="499">
        <v>0</v>
      </c>
      <c r="AB204" s="499">
        <v>0</v>
      </c>
      <c r="AC204" s="677">
        <f t="shared" si="4"/>
        <v>2.9100004590258131</v>
      </c>
      <c r="AD204" s="688">
        <f t="shared" si="7"/>
        <v>7</v>
      </c>
      <c r="AE204" s="646" t="s">
        <v>546</v>
      </c>
      <c r="AF204" s="646">
        <f>COUNT(S199:S225)</f>
        <v>27</v>
      </c>
      <c r="AG204" s="646">
        <f t="shared" ref="AG204:AP204" si="19">COUNT(T199:T225)</f>
        <v>27</v>
      </c>
      <c r="AH204" s="646">
        <f t="shared" si="19"/>
        <v>27</v>
      </c>
      <c r="AI204" s="646">
        <f t="shared" si="19"/>
        <v>27</v>
      </c>
      <c r="AJ204" s="646">
        <f t="shared" si="19"/>
        <v>27</v>
      </c>
      <c r="AK204" s="646">
        <f t="shared" si="19"/>
        <v>27</v>
      </c>
      <c r="AL204" s="646">
        <f t="shared" si="19"/>
        <v>27</v>
      </c>
      <c r="AM204" s="646">
        <f t="shared" si="19"/>
        <v>27</v>
      </c>
      <c r="AN204" s="646">
        <f t="shared" si="19"/>
        <v>27</v>
      </c>
      <c r="AO204" s="646">
        <f t="shared" si="19"/>
        <v>27</v>
      </c>
      <c r="AP204" s="646">
        <f t="shared" si="19"/>
        <v>27</v>
      </c>
      <c r="AQ204" s="575">
        <f t="shared" si="6"/>
        <v>5.6069373006277713E-2</v>
      </c>
    </row>
    <row r="205" spans="1:43" s="487" customFormat="1" x14ac:dyDescent="0.3">
      <c r="A205" s="481" t="s">
        <v>68</v>
      </c>
      <c r="B205" s="482" t="s">
        <v>38</v>
      </c>
      <c r="C205" s="482">
        <v>2009</v>
      </c>
      <c r="D205" s="482">
        <v>105</v>
      </c>
      <c r="E205" s="483">
        <v>0</v>
      </c>
      <c r="F205" s="483">
        <v>1</v>
      </c>
      <c r="G205" s="484">
        <v>15.751166666666666</v>
      </c>
      <c r="H205" s="485">
        <v>71.706000000000003</v>
      </c>
      <c r="I205" s="486">
        <v>-778.06</v>
      </c>
      <c r="K205" s="488" t="s">
        <v>235</v>
      </c>
      <c r="L205" s="489">
        <v>0</v>
      </c>
      <c r="M205" s="490">
        <v>1</v>
      </c>
      <c r="N205" s="491">
        <v>1.82</v>
      </c>
      <c r="O205" s="491">
        <v>23.68</v>
      </c>
      <c r="P205" s="494" t="s">
        <v>69</v>
      </c>
      <c r="Q205" s="492">
        <f t="shared" si="13"/>
        <v>25.5</v>
      </c>
      <c r="R205" s="493">
        <v>0.25409999999999999</v>
      </c>
      <c r="S205" s="499">
        <v>0</v>
      </c>
      <c r="T205" s="499">
        <v>0</v>
      </c>
      <c r="U205" s="499">
        <v>0</v>
      </c>
      <c r="V205" s="499">
        <v>0</v>
      </c>
      <c r="W205" s="499">
        <v>0</v>
      </c>
      <c r="X205" s="499">
        <v>0</v>
      </c>
      <c r="Y205" s="499">
        <v>0</v>
      </c>
      <c r="Z205" s="499">
        <v>0</v>
      </c>
      <c r="AA205" s="499">
        <v>0</v>
      </c>
      <c r="AB205" s="499">
        <v>0</v>
      </c>
      <c r="AC205" s="498">
        <f t="shared" si="4"/>
        <v>0</v>
      </c>
      <c r="AD205" s="688">
        <f t="shared" si="7"/>
        <v>0</v>
      </c>
      <c r="AQ205" s="575">
        <f t="shared" si="6"/>
        <v>0</v>
      </c>
    </row>
    <row r="206" spans="1:43" s="487" customFormat="1" x14ac:dyDescent="0.3">
      <c r="A206" s="481" t="s">
        <v>70</v>
      </c>
      <c r="B206" s="482" t="s">
        <v>38</v>
      </c>
      <c r="C206" s="482">
        <v>2010</v>
      </c>
      <c r="D206" s="482">
        <v>110</v>
      </c>
      <c r="E206" s="483">
        <v>0</v>
      </c>
      <c r="F206" s="483">
        <v>1</v>
      </c>
      <c r="G206" s="484">
        <v>25.787285000000001</v>
      </c>
      <c r="H206" s="485">
        <v>72.344314999999995</v>
      </c>
      <c r="I206" s="486">
        <v>-249.51</v>
      </c>
      <c r="K206" s="488" t="s">
        <v>236</v>
      </c>
      <c r="L206" s="489">
        <v>0</v>
      </c>
      <c r="M206" s="490">
        <v>1</v>
      </c>
      <c r="N206" s="491">
        <v>2.66</v>
      </c>
      <c r="O206" s="491">
        <v>32.540000000000006</v>
      </c>
      <c r="P206" s="494" t="s">
        <v>71</v>
      </c>
      <c r="Q206" s="492">
        <f t="shared" si="13"/>
        <v>35.200000000000003</v>
      </c>
      <c r="R206" s="493">
        <v>0.41139999999999999</v>
      </c>
      <c r="S206" s="500">
        <v>0.14725678264968886</v>
      </c>
      <c r="T206" s="499">
        <v>0</v>
      </c>
      <c r="U206" s="499">
        <v>0</v>
      </c>
      <c r="V206" s="499">
        <v>0</v>
      </c>
      <c r="W206" s="500">
        <v>0.39200763433196817</v>
      </c>
      <c r="X206" s="500">
        <v>0.15446360503659975</v>
      </c>
      <c r="Y206" s="499">
        <v>0</v>
      </c>
      <c r="Z206" s="499">
        <v>0</v>
      </c>
      <c r="AA206" s="499">
        <v>0</v>
      </c>
      <c r="AB206" s="499">
        <v>0</v>
      </c>
      <c r="AC206" s="498">
        <f t="shared" si="4"/>
        <v>0.69372802201825678</v>
      </c>
      <c r="AD206" s="688">
        <f t="shared" si="7"/>
        <v>3</v>
      </c>
      <c r="AQ206" s="575">
        <f t="shared" si="6"/>
        <v>1.9708182443700477E-2</v>
      </c>
    </row>
    <row r="207" spans="1:43" s="487" customFormat="1" x14ac:dyDescent="0.3">
      <c r="A207" s="481" t="s">
        <v>72</v>
      </c>
      <c r="B207" s="482" t="s">
        <v>38</v>
      </c>
      <c r="C207" s="482">
        <v>2010</v>
      </c>
      <c r="D207" s="482">
        <v>110</v>
      </c>
      <c r="E207" s="483">
        <v>0</v>
      </c>
      <c r="F207" s="483">
        <v>1</v>
      </c>
      <c r="G207" s="484">
        <v>25.843166666666669</v>
      </c>
      <c r="H207" s="485">
        <v>72.096166666666662</v>
      </c>
      <c r="I207" s="486">
        <v>-236.26</v>
      </c>
      <c r="K207" s="488" t="s">
        <v>237</v>
      </c>
      <c r="L207" s="489">
        <v>0</v>
      </c>
      <c r="M207" s="490">
        <v>1</v>
      </c>
      <c r="N207" s="491">
        <v>3.52</v>
      </c>
      <c r="O207" s="491">
        <v>44.379999999999995</v>
      </c>
      <c r="P207" s="494" t="s">
        <v>73</v>
      </c>
      <c r="Q207" s="492">
        <f t="shared" si="13"/>
        <v>47.9</v>
      </c>
      <c r="R207" s="493">
        <v>0.47110000000000002</v>
      </c>
      <c r="S207" s="680">
        <v>0.36954234341850234</v>
      </c>
      <c r="T207" s="499">
        <v>0</v>
      </c>
      <c r="U207" s="499">
        <v>0</v>
      </c>
      <c r="V207" s="499">
        <v>0</v>
      </c>
      <c r="W207" s="500">
        <v>0.56663322174756303</v>
      </c>
      <c r="X207" s="500">
        <v>0.25203402983471035</v>
      </c>
      <c r="Y207" s="499">
        <v>0</v>
      </c>
      <c r="Z207" s="499">
        <v>0</v>
      </c>
      <c r="AA207" s="499">
        <v>0</v>
      </c>
      <c r="AB207" s="499">
        <v>0</v>
      </c>
      <c r="AC207" s="498">
        <f t="shared" si="4"/>
        <v>1.1882095950007758</v>
      </c>
      <c r="AD207" s="688">
        <f t="shared" si="7"/>
        <v>3</v>
      </c>
      <c r="AQ207" s="575">
        <f t="shared" si="6"/>
        <v>2.4806045824650853E-2</v>
      </c>
    </row>
    <row r="208" spans="1:43" s="487" customFormat="1" x14ac:dyDescent="0.3">
      <c r="A208" s="501" t="s">
        <v>108</v>
      </c>
      <c r="B208" s="482" t="s">
        <v>38</v>
      </c>
      <c r="C208" s="482">
        <v>2015</v>
      </c>
      <c r="D208" s="482">
        <v>109</v>
      </c>
      <c r="E208" s="502">
        <v>0</v>
      </c>
      <c r="F208" s="503">
        <v>1</v>
      </c>
      <c r="G208" s="485">
        <v>34.303641599999999</v>
      </c>
      <c r="H208" s="485">
        <v>73.212119999999999</v>
      </c>
      <c r="I208" s="503">
        <v>-206.52</v>
      </c>
      <c r="K208" s="488" t="s">
        <v>255</v>
      </c>
      <c r="L208" s="489">
        <v>0</v>
      </c>
      <c r="M208" s="490">
        <v>1</v>
      </c>
      <c r="N208" s="491">
        <v>8</v>
      </c>
      <c r="O208" s="491">
        <v>51.6</v>
      </c>
      <c r="P208" s="502" t="s">
        <v>109</v>
      </c>
      <c r="Q208" s="492">
        <f t="shared" si="13"/>
        <v>59.6</v>
      </c>
      <c r="R208" s="504">
        <v>1.17</v>
      </c>
      <c r="S208" s="680">
        <v>0.40076202089832874</v>
      </c>
      <c r="T208" s="499">
        <v>0</v>
      </c>
      <c r="U208" s="499">
        <v>0</v>
      </c>
      <c r="V208" s="499">
        <v>0</v>
      </c>
      <c r="W208" s="500">
        <v>0.68387096825019955</v>
      </c>
      <c r="X208" s="500">
        <v>0.40259069952416365</v>
      </c>
      <c r="Y208" s="500">
        <v>9.4959651196977024E-2</v>
      </c>
      <c r="Z208" s="500">
        <v>0.10786380531771439</v>
      </c>
      <c r="AA208" s="499">
        <v>0</v>
      </c>
      <c r="AB208" s="499">
        <v>0</v>
      </c>
      <c r="AC208" s="498">
        <f t="shared" si="4"/>
        <v>1.6900471451873833</v>
      </c>
      <c r="AD208" s="688">
        <f t="shared" si="7"/>
        <v>5</v>
      </c>
      <c r="AQ208" s="575">
        <f t="shared" si="6"/>
        <v>2.8356495724620526E-2</v>
      </c>
    </row>
    <row r="209" spans="1:43" s="487" customFormat="1" x14ac:dyDescent="0.3">
      <c r="A209" s="501" t="s">
        <v>110</v>
      </c>
      <c r="B209" s="482" t="s">
        <v>38</v>
      </c>
      <c r="C209" s="482">
        <v>2015</v>
      </c>
      <c r="D209" s="482">
        <v>109</v>
      </c>
      <c r="E209" s="502">
        <v>0</v>
      </c>
      <c r="F209" s="503">
        <v>1</v>
      </c>
      <c r="G209" s="485">
        <v>36.257750000000001</v>
      </c>
      <c r="H209" s="485">
        <v>73.346493300000006</v>
      </c>
      <c r="I209" s="503">
        <v>-229.55</v>
      </c>
      <c r="K209" s="488" t="s">
        <v>256</v>
      </c>
      <c r="L209" s="489">
        <v>0</v>
      </c>
      <c r="M209" s="490">
        <v>1</v>
      </c>
      <c r="N209" s="491">
        <v>7.11</v>
      </c>
      <c r="O209" s="491">
        <v>49.99</v>
      </c>
      <c r="P209" s="502" t="s">
        <v>111</v>
      </c>
      <c r="Q209" s="492">
        <f t="shared" si="13"/>
        <v>57.1</v>
      </c>
      <c r="R209" s="504">
        <v>1.52</v>
      </c>
      <c r="S209" s="500">
        <v>0.18531376053759754</v>
      </c>
      <c r="T209" s="499">
        <v>0</v>
      </c>
      <c r="U209" s="499">
        <v>0</v>
      </c>
      <c r="V209" s="499">
        <v>0</v>
      </c>
      <c r="W209" s="500">
        <v>0.44750710726835397</v>
      </c>
      <c r="X209" s="500">
        <v>0.26127377841665028</v>
      </c>
      <c r="Y209" s="499">
        <v>0</v>
      </c>
      <c r="Z209" s="499">
        <v>0</v>
      </c>
      <c r="AA209" s="499">
        <v>0</v>
      </c>
      <c r="AB209" s="499">
        <v>0</v>
      </c>
      <c r="AC209" s="498">
        <f t="shared" si="4"/>
        <v>0.89409464622260182</v>
      </c>
      <c r="AD209" s="688">
        <f t="shared" si="7"/>
        <v>3</v>
      </c>
      <c r="AQ209" s="575">
        <f t="shared" si="6"/>
        <v>1.5658400108977264E-2</v>
      </c>
    </row>
    <row r="210" spans="1:43" s="487" customFormat="1" x14ac:dyDescent="0.3">
      <c r="A210" s="501" t="s">
        <v>112</v>
      </c>
      <c r="B210" s="482" t="s">
        <v>38</v>
      </c>
      <c r="C210" s="482">
        <v>2015</v>
      </c>
      <c r="D210" s="482">
        <v>109</v>
      </c>
      <c r="E210" s="502">
        <v>0</v>
      </c>
      <c r="F210" s="503">
        <v>1</v>
      </c>
      <c r="G210" s="485">
        <v>36.576666600000003</v>
      </c>
      <c r="H210" s="485">
        <v>73.5998333</v>
      </c>
      <c r="I210" s="503">
        <v>-257.55</v>
      </c>
      <c r="K210" s="488" t="s">
        <v>257</v>
      </c>
      <c r="L210" s="489">
        <v>0</v>
      </c>
      <c r="M210" s="490">
        <v>1</v>
      </c>
      <c r="N210" s="491">
        <v>7.33</v>
      </c>
      <c r="O210" s="491">
        <v>60.870000000000005</v>
      </c>
      <c r="P210" s="502" t="s">
        <v>113</v>
      </c>
      <c r="Q210" s="492">
        <f t="shared" si="13"/>
        <v>68.2</v>
      </c>
      <c r="R210" s="504">
        <v>2.3199999999999998</v>
      </c>
      <c r="S210" s="724">
        <v>0</v>
      </c>
      <c r="T210" s="499">
        <v>0</v>
      </c>
      <c r="U210" s="724">
        <v>0</v>
      </c>
      <c r="V210" s="724">
        <v>0</v>
      </c>
      <c r="W210" s="724">
        <v>0.08</v>
      </c>
      <c r="X210" s="731">
        <v>0</v>
      </c>
      <c r="Y210" s="724">
        <v>0</v>
      </c>
      <c r="Z210" s="499">
        <v>0</v>
      </c>
      <c r="AA210" s="499">
        <v>0</v>
      </c>
      <c r="AB210" s="499">
        <v>0</v>
      </c>
      <c r="AC210" s="498">
        <f t="shared" si="4"/>
        <v>0.08</v>
      </c>
      <c r="AD210" s="688">
        <f>IF(S202&gt;0,1,0)+IF(T210&gt;0,1,0)+IF(U202&gt;0,1,0)+IF(V202&gt;0,1,0)+IF(W202&gt;0,1,0)+IF(X202&gt;0,1,0)+IF(Y202&gt;0,1,0)+IF(Z210&gt;0,1,0)+IF(AA210&gt;0,1,0)+IF(AB210&gt;0,1,0)</f>
        <v>6</v>
      </c>
      <c r="AQ210" s="575">
        <f t="shared" si="6"/>
        <v>1.1730205278592375E-3</v>
      </c>
    </row>
    <row r="211" spans="1:43" s="487" customFormat="1" x14ac:dyDescent="0.3">
      <c r="A211" s="505" t="s">
        <v>118</v>
      </c>
      <c r="B211" s="482" t="s">
        <v>38</v>
      </c>
      <c r="C211" s="482">
        <v>2016</v>
      </c>
      <c r="D211" s="482">
        <v>113</v>
      </c>
      <c r="E211" s="482">
        <v>0</v>
      </c>
      <c r="F211" s="506">
        <v>1</v>
      </c>
      <c r="G211" s="482">
        <v>27.366599999999998</v>
      </c>
      <c r="H211" s="482">
        <v>76.287700000000001</v>
      </c>
      <c r="I211" s="486">
        <v>-133.80000000000001</v>
      </c>
      <c r="K211" s="488" t="s">
        <v>118</v>
      </c>
      <c r="L211" s="507">
        <v>0</v>
      </c>
      <c r="M211" s="488">
        <v>1</v>
      </c>
      <c r="N211" s="508">
        <v>7.15</v>
      </c>
      <c r="O211" s="509">
        <f>81.1-N211</f>
        <v>73.949999999999989</v>
      </c>
      <c r="P211" s="510" t="s">
        <v>119</v>
      </c>
      <c r="Q211" s="492">
        <f t="shared" si="13"/>
        <v>81.099999999999994</v>
      </c>
      <c r="R211" s="504">
        <v>1.65</v>
      </c>
      <c r="S211" s="500">
        <v>9.1889203140287756E-2</v>
      </c>
      <c r="T211" s="499">
        <v>0</v>
      </c>
      <c r="U211" s="499">
        <v>0</v>
      </c>
      <c r="V211" s="499">
        <v>0</v>
      </c>
      <c r="W211" s="500">
        <v>0.19022354943219549</v>
      </c>
      <c r="X211" s="500">
        <v>0.1296219696096855</v>
      </c>
      <c r="Y211" s="499">
        <v>0</v>
      </c>
      <c r="Z211" s="499">
        <v>0</v>
      </c>
      <c r="AA211" s="499">
        <v>0</v>
      </c>
      <c r="AB211" s="499">
        <v>0</v>
      </c>
      <c r="AC211" s="498">
        <f t="shared" si="4"/>
        <v>0.41173472218216878</v>
      </c>
      <c r="AD211" s="688">
        <f t="shared" si="7"/>
        <v>3</v>
      </c>
      <c r="AQ211" s="575">
        <f t="shared" si="6"/>
        <v>5.0768769689539927E-3</v>
      </c>
    </row>
    <row r="212" spans="1:43" s="487" customFormat="1" x14ac:dyDescent="0.3">
      <c r="A212" s="505" t="s">
        <v>121</v>
      </c>
      <c r="B212" s="482" t="s">
        <v>38</v>
      </c>
      <c r="C212" s="482">
        <v>2016</v>
      </c>
      <c r="D212" s="482">
        <v>113</v>
      </c>
      <c r="E212" s="482">
        <v>0</v>
      </c>
      <c r="F212" s="506">
        <v>1</v>
      </c>
      <c r="G212" s="482">
        <v>26.416799999999999</v>
      </c>
      <c r="H212" s="482">
        <v>76.019199999999998</v>
      </c>
      <c r="I212" s="486">
        <v>-181.8</v>
      </c>
      <c r="K212" s="488" t="s">
        <v>260</v>
      </c>
      <c r="L212" s="507">
        <v>0</v>
      </c>
      <c r="M212" s="488">
        <v>1</v>
      </c>
      <c r="N212" s="508">
        <v>10.6</v>
      </c>
      <c r="O212" s="509">
        <f>84.4-N212</f>
        <v>73.800000000000011</v>
      </c>
      <c r="P212" s="510" t="s">
        <v>122</v>
      </c>
      <c r="Q212" s="492">
        <f t="shared" si="13"/>
        <v>84.4</v>
      </c>
      <c r="R212" s="504">
        <v>2.35</v>
      </c>
      <c r="S212" s="680">
        <v>0.26634694815268667</v>
      </c>
      <c r="T212" s="499">
        <v>0</v>
      </c>
      <c r="U212" s="499">
        <v>0</v>
      </c>
      <c r="V212" s="499">
        <v>0</v>
      </c>
      <c r="W212" s="500">
        <v>0.3350395739686633</v>
      </c>
      <c r="X212" s="500">
        <v>0.29063591998431659</v>
      </c>
      <c r="Y212" s="499">
        <v>0</v>
      </c>
      <c r="Z212" s="511">
        <v>0.12809942645102865</v>
      </c>
      <c r="AA212" s="499">
        <v>0</v>
      </c>
      <c r="AB212" s="499">
        <v>0</v>
      </c>
      <c r="AC212" s="498">
        <f t="shared" si="4"/>
        <v>1.0201218685566951</v>
      </c>
      <c r="AD212" s="688">
        <f t="shared" si="7"/>
        <v>4</v>
      </c>
      <c r="AQ212" s="575">
        <f t="shared" si="6"/>
        <v>1.2086751997117239E-2</v>
      </c>
    </row>
    <row r="213" spans="1:43" s="487" customFormat="1" x14ac:dyDescent="0.3">
      <c r="A213" s="512" t="s">
        <v>123</v>
      </c>
      <c r="B213" s="482" t="s">
        <v>38</v>
      </c>
      <c r="C213" s="482">
        <v>2016</v>
      </c>
      <c r="D213" s="482">
        <v>113</v>
      </c>
      <c r="E213" s="482">
        <v>0</v>
      </c>
      <c r="F213" s="506">
        <v>1</v>
      </c>
      <c r="G213" s="482">
        <v>25.599299999999999</v>
      </c>
      <c r="H213" s="482">
        <v>75.001199999999997</v>
      </c>
      <c r="I213" s="486">
        <v>-208.1</v>
      </c>
      <c r="K213" s="513" t="s">
        <v>261</v>
      </c>
      <c r="L213" s="507">
        <v>0</v>
      </c>
      <c r="M213" s="488">
        <v>1</v>
      </c>
      <c r="N213" s="508">
        <v>10.1</v>
      </c>
      <c r="O213" s="509">
        <f>86.7-N213</f>
        <v>76.600000000000009</v>
      </c>
      <c r="P213" s="510" t="s">
        <v>124</v>
      </c>
      <c r="Q213" s="492">
        <f t="shared" si="13"/>
        <v>86.7</v>
      </c>
      <c r="R213" s="504">
        <v>2.9</v>
      </c>
      <c r="S213" s="680">
        <v>0.27311297049328376</v>
      </c>
      <c r="T213" s="499">
        <v>0</v>
      </c>
      <c r="U213" s="499">
        <v>0</v>
      </c>
      <c r="V213" s="499">
        <v>0</v>
      </c>
      <c r="W213" s="500">
        <v>0.33282933054188152</v>
      </c>
      <c r="X213" s="500">
        <v>0.2508624431454613</v>
      </c>
      <c r="Y213" s="499">
        <v>0</v>
      </c>
      <c r="Z213" s="499">
        <v>0</v>
      </c>
      <c r="AA213" s="499">
        <v>0</v>
      </c>
      <c r="AB213" s="499">
        <v>0</v>
      </c>
      <c r="AC213" s="498">
        <f t="shared" ref="AC213:AC244" si="20">SUM(S213:AB213)</f>
        <v>0.85680474418062658</v>
      </c>
      <c r="AD213" s="688">
        <f t="shared" si="7"/>
        <v>3</v>
      </c>
      <c r="AQ213" s="575">
        <f t="shared" ref="AQ213:AQ244" si="21">AC213/Q213</f>
        <v>9.8824076606762006E-3</v>
      </c>
    </row>
    <row r="214" spans="1:43" s="487" customFormat="1" x14ac:dyDescent="0.3">
      <c r="A214" s="512" t="s">
        <v>125</v>
      </c>
      <c r="B214" s="482" t="s">
        <v>38</v>
      </c>
      <c r="C214" s="482">
        <v>2016</v>
      </c>
      <c r="D214" s="482">
        <v>113</v>
      </c>
      <c r="E214" s="482">
        <v>0</v>
      </c>
      <c r="F214" s="506">
        <v>1</v>
      </c>
      <c r="G214" s="482">
        <v>25.525700000000001</v>
      </c>
      <c r="H214" s="482">
        <v>74.390299999999996</v>
      </c>
      <c r="I214" s="486">
        <v>-296.7</v>
      </c>
      <c r="K214" s="513" t="s">
        <v>262</v>
      </c>
      <c r="L214" s="507">
        <v>0</v>
      </c>
      <c r="M214" s="488">
        <v>1</v>
      </c>
      <c r="N214" s="514">
        <v>8.8792200000000001</v>
      </c>
      <c r="O214" s="515">
        <f>72.9049-N214</f>
        <v>64.025679999999994</v>
      </c>
      <c r="P214" s="510" t="s">
        <v>126</v>
      </c>
      <c r="Q214" s="492">
        <f t="shared" si="13"/>
        <v>72.904899999999998</v>
      </c>
      <c r="R214" s="504">
        <v>1.92</v>
      </c>
      <c r="S214" s="680">
        <v>0.61329167284221142</v>
      </c>
      <c r="T214" s="499">
        <v>0</v>
      </c>
      <c r="U214" s="500">
        <v>0.12160435252717991</v>
      </c>
      <c r="V214" s="500">
        <v>0.18938978653489902</v>
      </c>
      <c r="W214" s="516">
        <v>1.2751109448291666</v>
      </c>
      <c r="X214" s="500">
        <v>0.52117878723069322</v>
      </c>
      <c r="Y214" s="500">
        <v>0.11012007784410931</v>
      </c>
      <c r="Z214" s="500">
        <v>0.12186781893401642</v>
      </c>
      <c r="AA214" s="499">
        <v>0</v>
      </c>
      <c r="AB214" s="499">
        <v>0</v>
      </c>
      <c r="AC214" s="677">
        <f t="shared" si="20"/>
        <v>2.9525634407422761</v>
      </c>
      <c r="AD214" s="688">
        <f t="shared" si="7"/>
        <v>7</v>
      </c>
      <c r="AQ214" s="575">
        <f t="shared" si="21"/>
        <v>4.0498833970587386E-2</v>
      </c>
    </row>
    <row r="215" spans="1:43" s="487" customFormat="1" x14ac:dyDescent="0.3">
      <c r="A215" s="512" t="s">
        <v>127</v>
      </c>
      <c r="B215" s="482" t="s">
        <v>38</v>
      </c>
      <c r="C215" s="482">
        <v>2016</v>
      </c>
      <c r="D215" s="482">
        <v>113</v>
      </c>
      <c r="E215" s="482">
        <v>0</v>
      </c>
      <c r="F215" s="506">
        <v>1</v>
      </c>
      <c r="G215" s="482">
        <v>26.110399999999998</v>
      </c>
      <c r="H215" s="482">
        <v>74.153199999999998</v>
      </c>
      <c r="I215" s="486">
        <v>-409.5</v>
      </c>
      <c r="K215" s="513" t="s">
        <v>263</v>
      </c>
      <c r="L215" s="507">
        <v>0</v>
      </c>
      <c r="M215" s="488">
        <v>1</v>
      </c>
      <c r="N215" s="514">
        <v>8.9842300000000002</v>
      </c>
      <c r="O215" s="515">
        <f>77.6571-N215</f>
        <v>68.672870000000003</v>
      </c>
      <c r="P215" s="510" t="s">
        <v>128</v>
      </c>
      <c r="Q215" s="492">
        <f t="shared" si="13"/>
        <v>77.6571</v>
      </c>
      <c r="R215" s="504">
        <v>1.69</v>
      </c>
      <c r="S215" s="680">
        <v>0.25959863051664411</v>
      </c>
      <c r="T215" s="499">
        <v>0</v>
      </c>
      <c r="U215" s="500">
        <v>0.13428267086720613</v>
      </c>
      <c r="V215" s="500">
        <v>0.16111368870591317</v>
      </c>
      <c r="W215" s="516">
        <v>1.164460487401644</v>
      </c>
      <c r="X215" s="500">
        <v>0.52518956147679441</v>
      </c>
      <c r="Y215" s="499">
        <v>0</v>
      </c>
      <c r="Z215" s="500">
        <v>0.11929012379609587</v>
      </c>
      <c r="AA215" s="499">
        <v>0</v>
      </c>
      <c r="AB215" s="499">
        <v>0</v>
      </c>
      <c r="AC215" s="498">
        <f t="shared" si="20"/>
        <v>2.3639351627642977</v>
      </c>
      <c r="AD215" s="688">
        <f t="shared" si="7"/>
        <v>6</v>
      </c>
      <c r="AQ215" s="575">
        <f t="shared" si="21"/>
        <v>3.044068298667215E-2</v>
      </c>
    </row>
    <row r="216" spans="1:43" s="487" customFormat="1" x14ac:dyDescent="0.3">
      <c r="A216" s="505" t="s">
        <v>129</v>
      </c>
      <c r="B216" s="482" t="s">
        <v>38</v>
      </c>
      <c r="C216" s="482">
        <v>2017</v>
      </c>
      <c r="D216" s="482">
        <v>103</v>
      </c>
      <c r="E216" s="482">
        <v>0</v>
      </c>
      <c r="F216" s="506">
        <v>1</v>
      </c>
      <c r="G216" s="482">
        <v>21.491869999999999</v>
      </c>
      <c r="H216" s="482">
        <v>74.302890000000005</v>
      </c>
      <c r="I216" s="486">
        <v>-202.7</v>
      </c>
      <c r="K216" s="488" t="s">
        <v>264</v>
      </c>
      <c r="L216" s="507">
        <v>0</v>
      </c>
      <c r="M216" s="488">
        <v>1</v>
      </c>
      <c r="N216" s="508">
        <v>9.5399999999999991</v>
      </c>
      <c r="O216" s="509">
        <f>88.7-N216</f>
        <v>79.16</v>
      </c>
      <c r="P216" s="510" t="s">
        <v>130</v>
      </c>
      <c r="Q216" s="492">
        <f t="shared" si="13"/>
        <v>88.699999999999989</v>
      </c>
      <c r="R216" s="504">
        <v>3.14</v>
      </c>
      <c r="S216" s="500">
        <v>0.18097506548856726</v>
      </c>
      <c r="T216" s="499">
        <v>0</v>
      </c>
      <c r="U216" s="499">
        <v>0</v>
      </c>
      <c r="V216" s="499">
        <v>0</v>
      </c>
      <c r="W216" s="500">
        <v>0.31271008085702617</v>
      </c>
      <c r="X216" s="500">
        <v>0.22094208118100053</v>
      </c>
      <c r="Y216" s="499">
        <v>0</v>
      </c>
      <c r="Z216" s="499">
        <v>0</v>
      </c>
      <c r="AA216" s="499">
        <v>0</v>
      </c>
      <c r="AB216" s="499">
        <v>0</v>
      </c>
      <c r="AC216" s="498">
        <f t="shared" si="20"/>
        <v>0.71462722752659402</v>
      </c>
      <c r="AD216" s="688">
        <f t="shared" si="7"/>
        <v>3</v>
      </c>
      <c r="AQ216" s="575">
        <f t="shared" si="21"/>
        <v>8.05667674776318E-3</v>
      </c>
    </row>
    <row r="217" spans="1:43" s="487" customFormat="1" x14ac:dyDescent="0.3">
      <c r="A217" s="481" t="s">
        <v>131</v>
      </c>
      <c r="B217" s="482" t="s">
        <v>38</v>
      </c>
      <c r="C217" s="482">
        <v>2017</v>
      </c>
      <c r="D217" s="482">
        <v>115</v>
      </c>
      <c r="E217" s="483">
        <v>0</v>
      </c>
      <c r="F217" s="517">
        <v>1</v>
      </c>
      <c r="G217" s="518">
        <v>33.775669999999998</v>
      </c>
      <c r="H217" s="519">
        <v>73.968670000000003</v>
      </c>
      <c r="I217" s="520">
        <v>-336.02</v>
      </c>
      <c r="K217" s="521" t="s">
        <v>265</v>
      </c>
      <c r="L217" s="522">
        <v>0</v>
      </c>
      <c r="M217" s="523">
        <v>1</v>
      </c>
      <c r="N217" s="524">
        <v>9.2799999999999994</v>
      </c>
      <c r="O217" s="524">
        <v>76.099999999999994</v>
      </c>
      <c r="P217" s="510" t="s">
        <v>132</v>
      </c>
      <c r="Q217" s="492">
        <f t="shared" si="13"/>
        <v>85.38</v>
      </c>
      <c r="R217" s="525">
        <v>2.1</v>
      </c>
      <c r="S217" s="499">
        <v>0</v>
      </c>
      <c r="T217" s="499">
        <v>0</v>
      </c>
      <c r="U217" s="499">
        <v>0</v>
      </c>
      <c r="V217" s="499">
        <v>0</v>
      </c>
      <c r="W217" s="526">
        <v>0.24</v>
      </c>
      <c r="X217" s="526">
        <v>0.13</v>
      </c>
      <c r="Y217" s="499">
        <v>0</v>
      </c>
      <c r="Z217" s="499">
        <v>0</v>
      </c>
      <c r="AA217" s="499">
        <v>0</v>
      </c>
      <c r="AB217" s="499">
        <v>0</v>
      </c>
      <c r="AC217" s="498">
        <f t="shared" si="20"/>
        <v>0.37</v>
      </c>
      <c r="AD217" s="688">
        <f t="shared" si="7"/>
        <v>2</v>
      </c>
      <c r="AQ217" s="575">
        <f t="shared" si="21"/>
        <v>4.3335675802295623E-3</v>
      </c>
    </row>
    <row r="218" spans="1:43" s="487" customFormat="1" x14ac:dyDescent="0.3">
      <c r="A218" s="481" t="s">
        <v>134</v>
      </c>
      <c r="B218" s="482" t="s">
        <v>38</v>
      </c>
      <c r="C218" s="482">
        <v>2017</v>
      </c>
      <c r="D218" s="482">
        <v>115</v>
      </c>
      <c r="E218" s="483">
        <v>0</v>
      </c>
      <c r="F218" s="517">
        <v>1</v>
      </c>
      <c r="G218" s="502">
        <v>36.103169999999999</v>
      </c>
      <c r="H218" s="502">
        <v>74.682329999999993</v>
      </c>
      <c r="I218" s="527">
        <v>-264.73</v>
      </c>
      <c r="K218" s="488" t="s">
        <v>266</v>
      </c>
      <c r="L218" s="489">
        <v>0</v>
      </c>
      <c r="M218" s="490">
        <v>1</v>
      </c>
      <c r="N218" s="491">
        <v>10.5</v>
      </c>
      <c r="O218" s="491">
        <v>85.2</v>
      </c>
      <c r="P218" s="510" t="s">
        <v>135</v>
      </c>
      <c r="Q218" s="492">
        <f t="shared" si="13"/>
        <v>95.7</v>
      </c>
      <c r="R218" s="528">
        <v>3.6</v>
      </c>
      <c r="S218" s="499">
        <v>0</v>
      </c>
      <c r="T218" s="499">
        <v>0</v>
      </c>
      <c r="U218" s="499">
        <v>0</v>
      </c>
      <c r="V218" s="499">
        <v>0</v>
      </c>
      <c r="W218" s="727">
        <v>0.08</v>
      </c>
      <c r="X218" s="526">
        <v>0.1</v>
      </c>
      <c r="Y218" s="499">
        <v>0</v>
      </c>
      <c r="Z218" s="499">
        <v>0</v>
      </c>
      <c r="AA218" s="499">
        <v>0</v>
      </c>
      <c r="AB218" s="499">
        <v>0</v>
      </c>
      <c r="AC218" s="498">
        <f t="shared" si="20"/>
        <v>0.18</v>
      </c>
      <c r="AD218" s="688">
        <f t="shared" si="7"/>
        <v>2</v>
      </c>
      <c r="AQ218" s="575">
        <f t="shared" si="21"/>
        <v>1.8808777429467083E-3</v>
      </c>
    </row>
    <row r="219" spans="1:43" s="487" customFormat="1" x14ac:dyDescent="0.3">
      <c r="A219" s="481" t="s">
        <v>136</v>
      </c>
      <c r="B219" s="482" t="s">
        <v>38</v>
      </c>
      <c r="C219" s="482">
        <v>2017</v>
      </c>
      <c r="D219" s="482">
        <v>115</v>
      </c>
      <c r="E219" s="483">
        <v>0</v>
      </c>
      <c r="F219" s="517">
        <v>1</v>
      </c>
      <c r="G219" s="529">
        <v>36.677669999999999</v>
      </c>
      <c r="H219" s="529">
        <v>74.885000000000005</v>
      </c>
      <c r="I219" s="527">
        <v>-204.47</v>
      </c>
      <c r="K219" s="488" t="s">
        <v>267</v>
      </c>
      <c r="L219" s="489">
        <v>0</v>
      </c>
      <c r="M219" s="490">
        <v>1</v>
      </c>
      <c r="N219" s="491">
        <v>7.1</v>
      </c>
      <c r="O219" s="491">
        <v>80.2</v>
      </c>
      <c r="P219" s="510" t="s">
        <v>137</v>
      </c>
      <c r="Q219" s="492">
        <f t="shared" si="13"/>
        <v>87.3</v>
      </c>
      <c r="R219" s="528">
        <v>2.7</v>
      </c>
      <c r="S219" s="499">
        <v>0</v>
      </c>
      <c r="T219" s="499">
        <v>0</v>
      </c>
      <c r="U219" s="499">
        <v>0</v>
      </c>
      <c r="V219" s="499">
        <v>0</v>
      </c>
      <c r="W219" s="730">
        <v>0</v>
      </c>
      <c r="X219" s="730">
        <v>0</v>
      </c>
      <c r="Y219" s="499">
        <v>0</v>
      </c>
      <c r="Z219" s="499">
        <v>0</v>
      </c>
      <c r="AA219" s="499">
        <v>0</v>
      </c>
      <c r="AB219" s="499">
        <v>0</v>
      </c>
      <c r="AC219" s="498">
        <f t="shared" si="20"/>
        <v>0</v>
      </c>
      <c r="AD219" s="688">
        <f t="shared" si="7"/>
        <v>0</v>
      </c>
      <c r="AQ219" s="575">
        <f t="shared" si="21"/>
        <v>0</v>
      </c>
    </row>
    <row r="220" spans="1:43" s="487" customFormat="1" x14ac:dyDescent="0.3">
      <c r="A220" s="530" t="s">
        <v>155</v>
      </c>
      <c r="B220" s="531" t="s">
        <v>38</v>
      </c>
      <c r="C220" s="502">
        <v>2019</v>
      </c>
      <c r="D220" s="502">
        <v>106</v>
      </c>
      <c r="E220" s="502">
        <v>0</v>
      </c>
      <c r="F220" s="532">
        <v>2</v>
      </c>
      <c r="G220" s="502">
        <v>18.567540000000001</v>
      </c>
      <c r="H220" s="533">
        <v>74.787700000000001</v>
      </c>
      <c r="I220" s="534">
        <v>-246</v>
      </c>
      <c r="K220" s="488" t="s">
        <v>275</v>
      </c>
      <c r="L220" s="489">
        <v>0</v>
      </c>
      <c r="M220" s="490">
        <v>1</v>
      </c>
      <c r="N220" s="492">
        <v>6.36</v>
      </c>
      <c r="O220" s="492">
        <f>74.2-N220</f>
        <v>67.84</v>
      </c>
      <c r="P220" s="536" t="s">
        <v>156</v>
      </c>
      <c r="Q220" s="492">
        <f t="shared" si="13"/>
        <v>74.2</v>
      </c>
      <c r="R220" s="535">
        <v>1.79</v>
      </c>
      <c r="S220" s="684">
        <v>0.12287202911877397</v>
      </c>
      <c r="T220" s="499">
        <v>0</v>
      </c>
      <c r="U220" s="499">
        <v>0</v>
      </c>
      <c r="V220" s="499">
        <v>0</v>
      </c>
      <c r="W220" s="537">
        <v>0.10581364636015328</v>
      </c>
      <c r="X220" s="537">
        <v>0.10556253333333335</v>
      </c>
      <c r="Y220" s="499">
        <v>0</v>
      </c>
      <c r="Z220" s="499">
        <v>0</v>
      </c>
      <c r="AA220" s="499">
        <v>0</v>
      </c>
      <c r="AB220" s="499">
        <v>0</v>
      </c>
      <c r="AC220" s="498">
        <f t="shared" si="20"/>
        <v>0.33424820881226058</v>
      </c>
      <c r="AD220" s="688">
        <f t="shared" si="7"/>
        <v>3</v>
      </c>
      <c r="AQ220" s="575">
        <f t="shared" si="21"/>
        <v>4.5046928411355868E-3</v>
      </c>
    </row>
    <row r="221" spans="1:43" s="487" customFormat="1" x14ac:dyDescent="0.3">
      <c r="A221" s="530" t="s">
        <v>157</v>
      </c>
      <c r="B221" s="531" t="s">
        <v>38</v>
      </c>
      <c r="C221" s="502">
        <v>2019</v>
      </c>
      <c r="D221" s="502">
        <v>106</v>
      </c>
      <c r="E221" s="502">
        <v>0</v>
      </c>
      <c r="F221" s="503">
        <v>2</v>
      </c>
      <c r="G221" s="533">
        <v>17.6372</v>
      </c>
      <c r="H221" s="502">
        <v>74.807689999999994</v>
      </c>
      <c r="I221" s="534">
        <v>-301</v>
      </c>
      <c r="K221" s="488" t="s">
        <v>276</v>
      </c>
      <c r="L221" s="489">
        <v>0</v>
      </c>
      <c r="M221" s="538">
        <v>1</v>
      </c>
      <c r="N221" s="492">
        <v>6.93</v>
      </c>
      <c r="O221" s="492">
        <f>82.4-N221</f>
        <v>75.47</v>
      </c>
      <c r="P221" s="540" t="s">
        <v>158</v>
      </c>
      <c r="Q221" s="492">
        <f t="shared" si="13"/>
        <v>82.4</v>
      </c>
      <c r="R221" s="539">
        <v>1.82</v>
      </c>
      <c r="S221" s="541">
        <v>0.19423694696356283</v>
      </c>
      <c r="T221" s="542">
        <v>0</v>
      </c>
      <c r="U221" s="542">
        <v>0</v>
      </c>
      <c r="V221" s="542">
        <v>0</v>
      </c>
      <c r="W221" s="541">
        <v>0.29247097004048594</v>
      </c>
      <c r="X221" s="541">
        <v>0.2667379303643726</v>
      </c>
      <c r="Y221" s="541">
        <v>6.722647165991906E-2</v>
      </c>
      <c r="Z221" s="541">
        <v>6.1208418623481815E-2</v>
      </c>
      <c r="AA221" s="542">
        <v>0</v>
      </c>
      <c r="AB221" s="542">
        <v>0</v>
      </c>
      <c r="AC221" s="498">
        <f t="shared" si="20"/>
        <v>0.88188073765182218</v>
      </c>
      <c r="AD221" s="688">
        <f t="shared" si="7"/>
        <v>5</v>
      </c>
      <c r="AQ221" s="575">
        <f t="shared" si="21"/>
        <v>1.070243613655124E-2</v>
      </c>
    </row>
    <row r="222" spans="1:43" s="487" customFormat="1" x14ac:dyDescent="0.3">
      <c r="A222" s="530" t="s">
        <v>159</v>
      </c>
      <c r="B222" s="531" t="s">
        <v>38</v>
      </c>
      <c r="C222" s="502">
        <v>2019</v>
      </c>
      <c r="D222" s="502">
        <v>106</v>
      </c>
      <c r="E222" s="502">
        <v>0</v>
      </c>
      <c r="F222" s="502">
        <v>2</v>
      </c>
      <c r="G222" s="502">
        <v>14.60852</v>
      </c>
      <c r="H222" s="502">
        <v>74.929820000000007</v>
      </c>
      <c r="I222" s="534">
        <v>-1483</v>
      </c>
      <c r="K222" s="493" t="s">
        <v>277</v>
      </c>
      <c r="L222" s="538">
        <v>0</v>
      </c>
      <c r="M222" s="538">
        <v>1</v>
      </c>
      <c r="N222" s="492">
        <v>9.68</v>
      </c>
      <c r="O222" s="543">
        <f>91.1-N222</f>
        <v>81.419999999999987</v>
      </c>
      <c r="P222" s="502" t="s">
        <v>160</v>
      </c>
      <c r="Q222" s="492">
        <f t="shared" si="13"/>
        <v>91.1</v>
      </c>
      <c r="R222" s="539">
        <v>1.01</v>
      </c>
      <c r="S222" s="544">
        <v>6.3245648799999998E-2</v>
      </c>
      <c r="T222" s="545">
        <v>0</v>
      </c>
      <c r="U222" s="545">
        <v>0</v>
      </c>
      <c r="V222" s="545">
        <v>0</v>
      </c>
      <c r="W222" s="544">
        <v>6.0952932800000005E-2</v>
      </c>
      <c r="X222" s="545">
        <v>0</v>
      </c>
      <c r="Y222" s="545">
        <v>0</v>
      </c>
      <c r="Z222" s="544">
        <v>8.3598093200000001E-2</v>
      </c>
      <c r="AA222" s="545">
        <v>0</v>
      </c>
      <c r="AB222" s="545">
        <v>0</v>
      </c>
      <c r="AC222" s="498">
        <f t="shared" si="20"/>
        <v>0.2077966748</v>
      </c>
      <c r="AD222" s="688">
        <f t="shared" si="7"/>
        <v>3</v>
      </c>
      <c r="AQ222" s="575">
        <f t="shared" si="21"/>
        <v>2.2809733787047203E-3</v>
      </c>
    </row>
    <row r="223" spans="1:43" s="487" customFormat="1" x14ac:dyDescent="0.3">
      <c r="A223" s="530" t="s">
        <v>215</v>
      </c>
      <c r="B223" s="482" t="s">
        <v>38</v>
      </c>
      <c r="C223" s="502">
        <v>2021</v>
      </c>
      <c r="D223" s="502">
        <v>115</v>
      </c>
      <c r="E223" s="546">
        <v>0</v>
      </c>
      <c r="F223" s="546">
        <v>2</v>
      </c>
      <c r="G223" s="547">
        <v>27.159949999999998</v>
      </c>
      <c r="H223" s="533">
        <v>75.124816666666661</v>
      </c>
      <c r="I223" s="548">
        <v>-260.02</v>
      </c>
      <c r="K223" s="530" t="s">
        <v>295</v>
      </c>
      <c r="L223" s="549">
        <v>0</v>
      </c>
      <c r="M223" s="546">
        <v>1</v>
      </c>
      <c r="N223" s="550">
        <v>12.1</v>
      </c>
      <c r="O223" s="551">
        <v>77.599999999999994</v>
      </c>
      <c r="P223" s="553" t="s">
        <v>305</v>
      </c>
      <c r="Q223" s="492">
        <f t="shared" si="13"/>
        <v>89.699999999999989</v>
      </c>
      <c r="R223" s="552">
        <v>2.69</v>
      </c>
      <c r="S223" s="683">
        <v>0.26469567669922839</v>
      </c>
      <c r="T223" s="496">
        <v>0</v>
      </c>
      <c r="U223" s="495">
        <v>5.2661719531018149E-2</v>
      </c>
      <c r="V223" s="495">
        <v>0.15114560864940652</v>
      </c>
      <c r="W223" s="495">
        <v>0.62461330287865391</v>
      </c>
      <c r="X223" s="495">
        <v>0.44590717588832263</v>
      </c>
      <c r="Y223" s="495">
        <v>7.6341808129688951E-2</v>
      </c>
      <c r="Z223" s="495">
        <v>0.12039552887620046</v>
      </c>
      <c r="AA223" s="496">
        <v>0</v>
      </c>
      <c r="AB223" s="496">
        <v>0</v>
      </c>
      <c r="AC223" s="498">
        <f t="shared" si="20"/>
        <v>1.735760820652519</v>
      </c>
      <c r="AD223" s="688">
        <f t="shared" si="7"/>
        <v>7</v>
      </c>
      <c r="AQ223" s="575">
        <f t="shared" si="21"/>
        <v>1.9350733786538676E-2</v>
      </c>
    </row>
    <row r="224" spans="1:43" s="487" customFormat="1" x14ac:dyDescent="0.3">
      <c r="A224" s="530" t="s">
        <v>216</v>
      </c>
      <c r="B224" s="482" t="s">
        <v>38</v>
      </c>
      <c r="C224" s="502">
        <v>2021</v>
      </c>
      <c r="D224" s="502">
        <v>115</v>
      </c>
      <c r="E224" s="546">
        <v>0</v>
      </c>
      <c r="F224" s="546">
        <v>2</v>
      </c>
      <c r="G224" s="547">
        <v>25.559358333333332</v>
      </c>
      <c r="H224" s="533">
        <v>75.553503333333339</v>
      </c>
      <c r="I224" s="548">
        <v>-169.8</v>
      </c>
      <c r="K224" s="530" t="s">
        <v>296</v>
      </c>
      <c r="L224" s="549">
        <v>0</v>
      </c>
      <c r="M224" s="546">
        <v>1</v>
      </c>
      <c r="N224" s="550">
        <v>8.2200000000000006</v>
      </c>
      <c r="O224" s="551">
        <v>66.98</v>
      </c>
      <c r="P224" s="553" t="s">
        <v>306</v>
      </c>
      <c r="Q224" s="492">
        <f t="shared" si="13"/>
        <v>75.2</v>
      </c>
      <c r="R224" s="554">
        <v>2.0299999999999998</v>
      </c>
      <c r="S224" s="500">
        <v>0.1722424192324595</v>
      </c>
      <c r="T224" s="499">
        <v>0</v>
      </c>
      <c r="U224" s="499">
        <v>0</v>
      </c>
      <c r="V224" s="499">
        <v>0</v>
      </c>
      <c r="W224" s="500">
        <v>0.17552803420345084</v>
      </c>
      <c r="X224" s="500">
        <v>0.14272282230536243</v>
      </c>
      <c r="Y224" s="499">
        <v>0</v>
      </c>
      <c r="Z224" s="500">
        <v>5.62414531048454E-2</v>
      </c>
      <c r="AA224" s="499">
        <v>0</v>
      </c>
      <c r="AB224" s="499">
        <v>0</v>
      </c>
      <c r="AC224" s="498">
        <f t="shared" si="20"/>
        <v>0.54673472884611818</v>
      </c>
      <c r="AD224" s="688">
        <f t="shared" si="7"/>
        <v>4</v>
      </c>
      <c r="AQ224" s="575">
        <f t="shared" si="21"/>
        <v>7.2704086282728477E-3</v>
      </c>
    </row>
    <row r="225" spans="1:43" s="487" customFormat="1" x14ac:dyDescent="0.3">
      <c r="A225" s="555" t="s">
        <v>217</v>
      </c>
      <c r="B225" s="556" t="s">
        <v>38</v>
      </c>
      <c r="C225" s="557">
        <v>2021</v>
      </c>
      <c r="D225" s="557">
        <v>115</v>
      </c>
      <c r="E225" s="558">
        <v>0</v>
      </c>
      <c r="F225" s="558">
        <v>2</v>
      </c>
      <c r="G225" s="559">
        <v>21.86204</v>
      </c>
      <c r="H225" s="560">
        <v>74.192236666666673</v>
      </c>
      <c r="I225" s="561">
        <v>-304.13</v>
      </c>
      <c r="K225" s="562" t="s">
        <v>297</v>
      </c>
      <c r="L225" s="563">
        <v>0</v>
      </c>
      <c r="M225" s="564">
        <v>1</v>
      </c>
      <c r="N225" s="565">
        <v>10.6</v>
      </c>
      <c r="O225" s="566">
        <v>75</v>
      </c>
      <c r="P225" s="569" t="s">
        <v>307</v>
      </c>
      <c r="Q225" s="567">
        <f t="shared" si="13"/>
        <v>85.6</v>
      </c>
      <c r="R225" s="568">
        <v>2.38</v>
      </c>
      <c r="S225" s="500">
        <v>0.1602401828625547</v>
      </c>
      <c r="T225" s="499">
        <v>0</v>
      </c>
      <c r="U225" s="499">
        <v>0</v>
      </c>
      <c r="V225" s="499">
        <v>0</v>
      </c>
      <c r="W225" s="500">
        <v>0.20218827249621352</v>
      </c>
      <c r="X225" s="500">
        <v>0.17323612584454029</v>
      </c>
      <c r="Y225" s="499">
        <v>0</v>
      </c>
      <c r="Z225" s="499">
        <v>0</v>
      </c>
      <c r="AA225" s="499">
        <v>0</v>
      </c>
      <c r="AB225" s="499">
        <v>0</v>
      </c>
      <c r="AC225" s="498">
        <f t="shared" si="20"/>
        <v>0.53566458120330851</v>
      </c>
      <c r="AD225" s="688">
        <f t="shared" si="7"/>
        <v>3</v>
      </c>
      <c r="AQ225" s="575">
        <f t="shared" si="21"/>
        <v>6.2577637991040715E-3</v>
      </c>
    </row>
    <row r="226" spans="1:43" s="435" customFormat="1" x14ac:dyDescent="0.3">
      <c r="A226" s="429" t="s">
        <v>41</v>
      </c>
      <c r="B226" s="430" t="s">
        <v>38</v>
      </c>
      <c r="C226" s="430">
        <v>2007</v>
      </c>
      <c r="D226" s="430">
        <v>105</v>
      </c>
      <c r="E226" s="431">
        <v>0</v>
      </c>
      <c r="F226" s="431">
        <v>1</v>
      </c>
      <c r="G226" s="432">
        <v>18.021183333333333</v>
      </c>
      <c r="H226" s="433">
        <v>70.155311666666663</v>
      </c>
      <c r="I226" s="434">
        <v>-323.60000000000002</v>
      </c>
      <c r="K226" s="436" t="s">
        <v>224</v>
      </c>
      <c r="L226" s="437">
        <v>0</v>
      </c>
      <c r="M226" s="438">
        <v>1</v>
      </c>
      <c r="N226" s="439">
        <v>2.41</v>
      </c>
      <c r="O226" s="439">
        <v>23.09</v>
      </c>
      <c r="P226" s="441" t="s">
        <v>42</v>
      </c>
      <c r="Q226" s="439">
        <f t="shared" si="13"/>
        <v>25.5</v>
      </c>
      <c r="R226" s="440">
        <v>0.80389999999999995</v>
      </c>
      <c r="S226" s="442">
        <v>0.22268589375690703</v>
      </c>
      <c r="T226" s="443">
        <v>0</v>
      </c>
      <c r="U226" s="443">
        <v>0</v>
      </c>
      <c r="V226" s="443">
        <v>0</v>
      </c>
      <c r="W226" s="442">
        <v>0.19550672733256355</v>
      </c>
      <c r="X226" s="443">
        <v>0</v>
      </c>
      <c r="Y226" s="443">
        <v>0</v>
      </c>
      <c r="Z226" s="443">
        <v>0</v>
      </c>
      <c r="AA226" s="443">
        <v>0</v>
      </c>
      <c r="AB226" s="443">
        <v>0</v>
      </c>
      <c r="AC226" s="444">
        <f t="shared" si="20"/>
        <v>0.41819262108947058</v>
      </c>
      <c r="AD226" s="688">
        <f t="shared" si="7"/>
        <v>2</v>
      </c>
      <c r="AE226" s="328" t="s">
        <v>541</v>
      </c>
      <c r="AF226" s="302">
        <f>MIN(S226:S246)</f>
        <v>0</v>
      </c>
      <c r="AG226" s="302">
        <f t="shared" ref="AG226:AP226" si="22">MIN(T226:T246)</f>
        <v>0</v>
      </c>
      <c r="AH226" s="302">
        <f t="shared" si="22"/>
        <v>0</v>
      </c>
      <c r="AI226" s="302">
        <f t="shared" si="22"/>
        <v>0</v>
      </c>
      <c r="AJ226" s="302">
        <f t="shared" si="22"/>
        <v>0</v>
      </c>
      <c r="AK226" s="302">
        <f t="shared" si="22"/>
        <v>0</v>
      </c>
      <c r="AL226" s="302">
        <f t="shared" si="22"/>
        <v>0</v>
      </c>
      <c r="AM226" s="302">
        <f t="shared" si="22"/>
        <v>0</v>
      </c>
      <c r="AN226" s="302">
        <f t="shared" si="22"/>
        <v>0</v>
      </c>
      <c r="AO226" s="302">
        <f t="shared" si="22"/>
        <v>0</v>
      </c>
      <c r="AP226" s="302">
        <f t="shared" si="22"/>
        <v>0</v>
      </c>
      <c r="AQ226" s="575">
        <f t="shared" si="21"/>
        <v>1.639971063095963E-2</v>
      </c>
    </row>
    <row r="227" spans="1:43" s="435" customFormat="1" x14ac:dyDescent="0.3">
      <c r="A227" s="429" t="s">
        <v>47</v>
      </c>
      <c r="B227" s="430" t="s">
        <v>38</v>
      </c>
      <c r="C227" s="430">
        <v>2007</v>
      </c>
      <c r="D227" s="430">
        <v>105</v>
      </c>
      <c r="E227" s="431">
        <v>0</v>
      </c>
      <c r="F227" s="431">
        <v>1</v>
      </c>
      <c r="G227" s="432">
        <v>17.728000000000002</v>
      </c>
      <c r="H227" s="433">
        <v>70.19283333333334</v>
      </c>
      <c r="I227" s="434">
        <v>-252.47</v>
      </c>
      <c r="K227" s="436" t="s">
        <v>225</v>
      </c>
      <c r="L227" s="445">
        <v>0</v>
      </c>
      <c r="M227" s="446">
        <v>1</v>
      </c>
      <c r="N227" s="447">
        <v>1.91</v>
      </c>
      <c r="O227" s="447">
        <v>11.49</v>
      </c>
      <c r="P227" s="441" t="s">
        <v>48</v>
      </c>
      <c r="Q227" s="448">
        <f t="shared" si="13"/>
        <v>13.4</v>
      </c>
      <c r="R227" s="449">
        <v>0.27879999999999999</v>
      </c>
      <c r="S227" s="443">
        <v>0</v>
      </c>
      <c r="T227" s="443">
        <v>0</v>
      </c>
      <c r="U227" s="443">
        <v>0</v>
      </c>
      <c r="V227" s="443">
        <v>0</v>
      </c>
      <c r="W227" s="442">
        <v>0.12486474049188434</v>
      </c>
      <c r="X227" s="443">
        <v>0</v>
      </c>
      <c r="Y227" s="443">
        <v>0</v>
      </c>
      <c r="Z227" s="443">
        <v>0</v>
      </c>
      <c r="AA227" s="443">
        <v>0</v>
      </c>
      <c r="AB227" s="443">
        <v>0</v>
      </c>
      <c r="AC227" s="444">
        <f t="shared" si="20"/>
        <v>0.12486474049188434</v>
      </c>
      <c r="AD227" s="688">
        <f t="shared" si="7"/>
        <v>1</v>
      </c>
      <c r="AE227" s="328" t="s">
        <v>542</v>
      </c>
      <c r="AF227" s="302">
        <f>AVERAGE(S226:S246)</f>
        <v>0.26463087298797305</v>
      </c>
      <c r="AG227" s="302">
        <f t="shared" ref="AG227:AP227" si="23">AVERAGE(T226:T246)</f>
        <v>0</v>
      </c>
      <c r="AH227" s="302">
        <f t="shared" si="23"/>
        <v>5.9980241746513795E-3</v>
      </c>
      <c r="AI227" s="302">
        <f t="shared" si="23"/>
        <v>5.0278950871463345E-3</v>
      </c>
      <c r="AJ227" s="302">
        <f t="shared" si="23"/>
        <v>0.26038228260972096</v>
      </c>
      <c r="AK227" s="302">
        <f t="shared" si="23"/>
        <v>0.15505062650596863</v>
      </c>
      <c r="AL227" s="302">
        <f t="shared" si="23"/>
        <v>3.7716392629474509E-2</v>
      </c>
      <c r="AM227" s="302">
        <f t="shared" si="23"/>
        <v>7.2286433542883693E-2</v>
      </c>
      <c r="AN227" s="302">
        <f t="shared" si="23"/>
        <v>0</v>
      </c>
      <c r="AO227" s="302">
        <f t="shared" si="23"/>
        <v>0</v>
      </c>
      <c r="AP227" s="302">
        <f t="shared" si="23"/>
        <v>0.80109252753781868</v>
      </c>
      <c r="AQ227" s="575">
        <f t="shared" si="21"/>
        <v>9.3182642158122636E-3</v>
      </c>
    </row>
    <row r="228" spans="1:43" s="435" customFormat="1" x14ac:dyDescent="0.3">
      <c r="A228" s="429" t="s">
        <v>49</v>
      </c>
      <c r="B228" s="430" t="s">
        <v>38</v>
      </c>
      <c r="C228" s="430">
        <v>2007</v>
      </c>
      <c r="D228" s="430">
        <v>105</v>
      </c>
      <c r="E228" s="431">
        <v>2</v>
      </c>
      <c r="F228" s="431">
        <v>3</v>
      </c>
      <c r="G228" s="450">
        <v>18.149333333333335</v>
      </c>
      <c r="H228" s="451">
        <v>70.135666666666665</v>
      </c>
      <c r="I228" s="434">
        <v>-363.01</v>
      </c>
      <c r="K228" s="436" t="s">
        <v>226</v>
      </c>
      <c r="L228" s="445">
        <v>0</v>
      </c>
      <c r="M228" s="446">
        <v>1</v>
      </c>
      <c r="N228" s="447">
        <v>2.35</v>
      </c>
      <c r="O228" s="447">
        <v>19.95</v>
      </c>
      <c r="P228" s="441" t="s">
        <v>50</v>
      </c>
      <c r="Q228" s="448">
        <f t="shared" si="13"/>
        <v>22.3</v>
      </c>
      <c r="R228" s="449">
        <v>0.66159999999999997</v>
      </c>
      <c r="S228" s="680">
        <v>0.34299229691397082</v>
      </c>
      <c r="T228" s="443">
        <v>0</v>
      </c>
      <c r="U228" s="443">
        <v>0</v>
      </c>
      <c r="V228" s="443">
        <v>0</v>
      </c>
      <c r="W228" s="442">
        <v>0.3254392201959137</v>
      </c>
      <c r="X228" s="442">
        <v>0.18220036826691099</v>
      </c>
      <c r="Y228" s="443">
        <v>0</v>
      </c>
      <c r="Z228" s="443">
        <v>0</v>
      </c>
      <c r="AA228" s="443">
        <v>0</v>
      </c>
      <c r="AB228" s="443">
        <v>0</v>
      </c>
      <c r="AC228" s="444">
        <f t="shared" si="20"/>
        <v>0.85063188537679546</v>
      </c>
      <c r="AD228" s="688">
        <f t="shared" si="7"/>
        <v>3</v>
      </c>
      <c r="AE228" s="328" t="s">
        <v>543</v>
      </c>
      <c r="AF228" s="302">
        <f>MEDIAN(S226:S246)</f>
        <v>0.23</v>
      </c>
      <c r="AG228" s="302">
        <f t="shared" ref="AG228:AP228" si="24">MEDIAN(T226:T246)</f>
        <v>0</v>
      </c>
      <c r="AH228" s="302">
        <f t="shared" si="24"/>
        <v>0</v>
      </c>
      <c r="AI228" s="302">
        <f t="shared" si="24"/>
        <v>0</v>
      </c>
      <c r="AJ228" s="302">
        <f t="shared" si="24"/>
        <v>0.26167686485607561</v>
      </c>
      <c r="AK228" s="302">
        <f t="shared" si="24"/>
        <v>0.15519306244979322</v>
      </c>
      <c r="AL228" s="302">
        <f t="shared" si="24"/>
        <v>0</v>
      </c>
      <c r="AM228" s="302">
        <f t="shared" si="24"/>
        <v>0</v>
      </c>
      <c r="AN228" s="302">
        <f t="shared" si="24"/>
        <v>0</v>
      </c>
      <c r="AO228" s="302">
        <f t="shared" si="24"/>
        <v>0</v>
      </c>
      <c r="AP228" s="302">
        <f t="shared" si="24"/>
        <v>0.76782677202706473</v>
      </c>
      <c r="AQ228" s="575">
        <f t="shared" si="21"/>
        <v>3.814492759537199E-2</v>
      </c>
    </row>
    <row r="229" spans="1:43" s="435" customFormat="1" x14ac:dyDescent="0.3">
      <c r="A229" s="429" t="s">
        <v>51</v>
      </c>
      <c r="B229" s="430" t="s">
        <v>38</v>
      </c>
      <c r="C229" s="430">
        <v>2007</v>
      </c>
      <c r="D229" s="430">
        <v>111</v>
      </c>
      <c r="E229" s="431">
        <v>0</v>
      </c>
      <c r="F229" s="431">
        <v>1</v>
      </c>
      <c r="G229" s="432">
        <v>17.129666666666665</v>
      </c>
      <c r="H229" s="433">
        <v>69.854333333333329</v>
      </c>
      <c r="I229" s="434">
        <v>-308.95</v>
      </c>
      <c r="K229" s="436" t="s">
        <v>227</v>
      </c>
      <c r="L229" s="445">
        <v>0</v>
      </c>
      <c r="M229" s="446">
        <v>1</v>
      </c>
      <c r="N229" s="447">
        <v>2.78</v>
      </c>
      <c r="O229" s="447">
        <v>21.619999999999997</v>
      </c>
      <c r="P229" s="441" t="s">
        <v>52</v>
      </c>
      <c r="Q229" s="448">
        <f t="shared" si="13"/>
        <v>24.4</v>
      </c>
      <c r="R229" s="449">
        <v>0.35759999999999997</v>
      </c>
      <c r="S229" s="442">
        <v>4.7984418626952421E-2</v>
      </c>
      <c r="T229" s="443">
        <v>0</v>
      </c>
      <c r="U229" s="443">
        <v>0</v>
      </c>
      <c r="V229" s="443">
        <v>0</v>
      </c>
      <c r="W229" s="442">
        <v>0.10322855239655727</v>
      </c>
      <c r="X229" s="443">
        <v>0</v>
      </c>
      <c r="Y229" s="443">
        <v>0</v>
      </c>
      <c r="Z229" s="443">
        <v>0</v>
      </c>
      <c r="AA229" s="443">
        <v>0</v>
      </c>
      <c r="AB229" s="443">
        <v>0</v>
      </c>
      <c r="AC229" s="444">
        <f t="shared" si="20"/>
        <v>0.1512129710235097</v>
      </c>
      <c r="AD229" s="688">
        <f t="shared" si="7"/>
        <v>2</v>
      </c>
      <c r="AE229" s="328" t="s">
        <v>544</v>
      </c>
      <c r="AF229" s="302">
        <f>MAX(S226:S246)</f>
        <v>0.66676874901700978</v>
      </c>
      <c r="AG229" s="302">
        <f t="shared" ref="AG229:AP229" si="25">MAX(T226:T246)</f>
        <v>0</v>
      </c>
      <c r="AH229" s="302">
        <f t="shared" si="25"/>
        <v>0.12595850766767897</v>
      </c>
      <c r="AI229" s="302">
        <f t="shared" si="25"/>
        <v>0.10558579683007303</v>
      </c>
      <c r="AJ229" s="302">
        <f t="shared" si="25"/>
        <v>0.76805617292143569</v>
      </c>
      <c r="AK229" s="302">
        <f t="shared" si="25"/>
        <v>0.41601415879270842</v>
      </c>
      <c r="AL229" s="302">
        <f t="shared" si="25"/>
        <v>0.16593255993376849</v>
      </c>
      <c r="AM229" s="302">
        <f t="shared" si="25"/>
        <v>0.30522168679592571</v>
      </c>
      <c r="AN229" s="302">
        <f t="shared" si="25"/>
        <v>0</v>
      </c>
      <c r="AO229" s="302">
        <f t="shared" si="25"/>
        <v>0</v>
      </c>
      <c r="AP229" s="302">
        <f t="shared" si="25"/>
        <v>2.2788885200103088</v>
      </c>
      <c r="AQ229" s="575">
        <f t="shared" si="21"/>
        <v>6.1972529107995784E-3</v>
      </c>
    </row>
    <row r="230" spans="1:43" s="435" customFormat="1" x14ac:dyDescent="0.3">
      <c r="A230" s="429" t="s">
        <v>53</v>
      </c>
      <c r="B230" s="430" t="s">
        <v>38</v>
      </c>
      <c r="C230" s="430">
        <v>2008</v>
      </c>
      <c r="D230" s="430">
        <v>104</v>
      </c>
      <c r="E230" s="431">
        <v>0</v>
      </c>
      <c r="F230" s="431">
        <v>1</v>
      </c>
      <c r="G230" s="432">
        <v>16.328666666666667</v>
      </c>
      <c r="H230" s="433">
        <v>69.262333333333331</v>
      </c>
      <c r="I230" s="434">
        <v>-482.29</v>
      </c>
      <c r="K230" s="436" t="s">
        <v>228</v>
      </c>
      <c r="L230" s="445">
        <v>0</v>
      </c>
      <c r="M230" s="446">
        <v>1</v>
      </c>
      <c r="N230" s="447">
        <v>2.71</v>
      </c>
      <c r="O230" s="447">
        <v>27.19</v>
      </c>
      <c r="P230" s="441" t="s">
        <v>54</v>
      </c>
      <c r="Q230" s="448">
        <f t="shared" si="13"/>
        <v>29.900000000000002</v>
      </c>
      <c r="R230" s="449">
        <v>1.0629999999999999</v>
      </c>
      <c r="S230" s="680">
        <v>0.35150478618917075</v>
      </c>
      <c r="T230" s="443">
        <v>0</v>
      </c>
      <c r="U230" s="443">
        <v>0</v>
      </c>
      <c r="V230" s="443">
        <v>0</v>
      </c>
      <c r="W230" s="442">
        <v>0.43351554212586396</v>
      </c>
      <c r="X230" s="452">
        <v>0.31915736302381176</v>
      </c>
      <c r="Y230" s="443">
        <v>0</v>
      </c>
      <c r="Z230" s="442">
        <v>0.19473184638739441</v>
      </c>
      <c r="AA230" s="443">
        <v>0</v>
      </c>
      <c r="AB230" s="443">
        <v>0</v>
      </c>
      <c r="AC230" s="444">
        <f t="shared" si="20"/>
        <v>1.298909537726241</v>
      </c>
      <c r="AD230" s="688">
        <f t="shared" si="7"/>
        <v>4</v>
      </c>
      <c r="AE230" s="328" t="s">
        <v>545</v>
      </c>
      <c r="AF230" s="302">
        <f>STDEV(S226:S246)</f>
        <v>0.22292268674211438</v>
      </c>
      <c r="AG230" s="302">
        <f t="shared" ref="AG230:AP230" si="26">STDEV(T226:T246)</f>
        <v>0</v>
      </c>
      <c r="AH230" s="302">
        <f t="shared" si="26"/>
        <v>2.7486399800514975E-2</v>
      </c>
      <c r="AI230" s="302">
        <f t="shared" si="26"/>
        <v>2.304070982314467E-2</v>
      </c>
      <c r="AJ230" s="302">
        <f t="shared" si="26"/>
        <v>0.19558353330531664</v>
      </c>
      <c r="AK230" s="302">
        <f t="shared" si="26"/>
        <v>0.13341644553988358</v>
      </c>
      <c r="AL230" s="302">
        <f t="shared" si="26"/>
        <v>6.1243322699072567E-2</v>
      </c>
      <c r="AM230" s="302">
        <f t="shared" si="26"/>
        <v>0.10981707795316958</v>
      </c>
      <c r="AN230" s="302">
        <f t="shared" si="26"/>
        <v>0</v>
      </c>
      <c r="AO230" s="302">
        <f t="shared" si="26"/>
        <v>0</v>
      </c>
      <c r="AP230" s="302">
        <f t="shared" si="26"/>
        <v>0.66303191259544547</v>
      </c>
      <c r="AQ230" s="575">
        <f t="shared" si="21"/>
        <v>4.344179055940605E-2</v>
      </c>
    </row>
    <row r="231" spans="1:43" s="435" customFormat="1" x14ac:dyDescent="0.3">
      <c r="A231" s="429" t="s">
        <v>74</v>
      </c>
      <c r="B231" s="430" t="s">
        <v>38</v>
      </c>
      <c r="C231" s="430">
        <v>2010</v>
      </c>
      <c r="D231" s="430">
        <v>110</v>
      </c>
      <c r="E231" s="431">
        <v>0</v>
      </c>
      <c r="F231" s="431">
        <v>1</v>
      </c>
      <c r="G231" s="432">
        <v>17.025739999999999</v>
      </c>
      <c r="H231" s="433">
        <v>70.394076666666663</v>
      </c>
      <c r="I231" s="434">
        <v>-1072.26</v>
      </c>
      <c r="K231" s="436" t="s">
        <v>238</v>
      </c>
      <c r="L231" s="445">
        <v>0</v>
      </c>
      <c r="M231" s="446">
        <v>1</v>
      </c>
      <c r="N231" s="447">
        <v>2.0299999999999998</v>
      </c>
      <c r="O231" s="447">
        <v>15.770000000000001</v>
      </c>
      <c r="P231" s="441" t="s">
        <v>75</v>
      </c>
      <c r="Q231" s="448">
        <f t="shared" ref="Q231:Q252" si="27">N231+O231</f>
        <v>17.8</v>
      </c>
      <c r="R231" s="449">
        <v>0.44140000000000001</v>
      </c>
      <c r="S231" s="443">
        <v>0</v>
      </c>
      <c r="T231" s="443">
        <v>0</v>
      </c>
      <c r="U231" s="443">
        <v>0</v>
      </c>
      <c r="V231" s="443">
        <v>0</v>
      </c>
      <c r="W231" s="443">
        <v>0</v>
      </c>
      <c r="X231" s="443">
        <v>0</v>
      </c>
      <c r="Y231" s="443">
        <v>0</v>
      </c>
      <c r="Z231" s="443">
        <v>0</v>
      </c>
      <c r="AA231" s="443">
        <v>0</v>
      </c>
      <c r="AB231" s="443">
        <v>0</v>
      </c>
      <c r="AC231" s="444">
        <f t="shared" si="20"/>
        <v>0</v>
      </c>
      <c r="AD231" s="688">
        <f t="shared" si="7"/>
        <v>0</v>
      </c>
      <c r="AE231" s="645" t="s">
        <v>546</v>
      </c>
      <c r="AF231" s="645">
        <f>COUNT(S226:S246)</f>
        <v>21</v>
      </c>
      <c r="AG231" s="645">
        <f t="shared" ref="AG231:AP231" si="28">COUNT(T226:T246)</f>
        <v>21</v>
      </c>
      <c r="AH231" s="645">
        <f t="shared" si="28"/>
        <v>21</v>
      </c>
      <c r="AI231" s="645">
        <f t="shared" si="28"/>
        <v>21</v>
      </c>
      <c r="AJ231" s="645">
        <f t="shared" si="28"/>
        <v>21</v>
      </c>
      <c r="AK231" s="645">
        <f t="shared" si="28"/>
        <v>21</v>
      </c>
      <c r="AL231" s="645">
        <f t="shared" si="28"/>
        <v>21</v>
      </c>
      <c r="AM231" s="645">
        <f t="shared" si="28"/>
        <v>21</v>
      </c>
      <c r="AN231" s="645">
        <f t="shared" si="28"/>
        <v>21</v>
      </c>
      <c r="AO231" s="645">
        <f t="shared" si="28"/>
        <v>21</v>
      </c>
      <c r="AP231" s="645">
        <f t="shared" si="28"/>
        <v>21</v>
      </c>
      <c r="AQ231" s="575">
        <f t="shared" si="21"/>
        <v>0</v>
      </c>
    </row>
    <row r="232" spans="1:43" s="435" customFormat="1" x14ac:dyDescent="0.3">
      <c r="A232" s="429" t="s">
        <v>76</v>
      </c>
      <c r="B232" s="430" t="s">
        <v>38</v>
      </c>
      <c r="C232" s="430">
        <v>2010</v>
      </c>
      <c r="D232" s="430">
        <v>110</v>
      </c>
      <c r="E232" s="431">
        <v>0</v>
      </c>
      <c r="F232" s="431">
        <v>1</v>
      </c>
      <c r="G232" s="432">
        <v>16.906833333333335</v>
      </c>
      <c r="H232" s="433">
        <v>70.897666666666666</v>
      </c>
      <c r="I232" s="434">
        <v>-936.54</v>
      </c>
      <c r="K232" s="436" t="s">
        <v>239</v>
      </c>
      <c r="L232" s="445">
        <v>0</v>
      </c>
      <c r="M232" s="446">
        <v>1</v>
      </c>
      <c r="N232" s="447">
        <v>1.73</v>
      </c>
      <c r="O232" s="447">
        <v>11.969999999999999</v>
      </c>
      <c r="P232" s="441" t="s">
        <v>77</v>
      </c>
      <c r="Q232" s="448">
        <f t="shared" si="27"/>
        <v>13.7</v>
      </c>
      <c r="R232" s="449">
        <v>0.29975000000000002</v>
      </c>
      <c r="S232" s="443">
        <v>0</v>
      </c>
      <c r="T232" s="443">
        <v>0</v>
      </c>
      <c r="U232" s="443">
        <v>0</v>
      </c>
      <c r="V232" s="443">
        <v>0</v>
      </c>
      <c r="W232" s="443">
        <v>0</v>
      </c>
      <c r="X232" s="443">
        <v>0</v>
      </c>
      <c r="Y232" s="443">
        <v>0</v>
      </c>
      <c r="Z232" s="443">
        <v>0</v>
      </c>
      <c r="AA232" s="443">
        <v>0</v>
      </c>
      <c r="AB232" s="443">
        <v>0</v>
      </c>
      <c r="AC232" s="444">
        <f t="shared" si="20"/>
        <v>0</v>
      </c>
      <c r="AD232" s="688">
        <f t="shared" si="7"/>
        <v>0</v>
      </c>
      <c r="AQ232" s="575">
        <f t="shared" si="21"/>
        <v>0</v>
      </c>
    </row>
    <row r="233" spans="1:43" s="435" customFormat="1" x14ac:dyDescent="0.3">
      <c r="A233" s="429" t="s">
        <v>78</v>
      </c>
      <c r="B233" s="430" t="s">
        <v>38</v>
      </c>
      <c r="C233" s="430">
        <v>2010</v>
      </c>
      <c r="D233" s="430">
        <v>110</v>
      </c>
      <c r="E233" s="431">
        <v>0</v>
      </c>
      <c r="F233" s="431">
        <v>1</v>
      </c>
      <c r="G233" s="432">
        <v>19.572666666666667</v>
      </c>
      <c r="H233" s="433">
        <v>70.481666666666669</v>
      </c>
      <c r="I233" s="434">
        <v>-303.60000000000002</v>
      </c>
      <c r="K233" s="436" t="s">
        <v>240</v>
      </c>
      <c r="L233" s="445">
        <v>0</v>
      </c>
      <c r="M233" s="446">
        <v>1</v>
      </c>
      <c r="N233" s="447">
        <v>1.53</v>
      </c>
      <c r="O233" s="447">
        <v>14.570000000000002</v>
      </c>
      <c r="P233" s="441" t="s">
        <v>79</v>
      </c>
      <c r="Q233" s="448">
        <f t="shared" si="27"/>
        <v>16.100000000000001</v>
      </c>
      <c r="R233" s="449">
        <v>0.59989999999999999</v>
      </c>
      <c r="S233" s="443">
        <v>0</v>
      </c>
      <c r="T233" s="443">
        <v>0</v>
      </c>
      <c r="U233" s="443">
        <v>0</v>
      </c>
      <c r="V233" s="443">
        <v>0</v>
      </c>
      <c r="W233" s="443">
        <v>0</v>
      </c>
      <c r="X233" s="443">
        <v>0</v>
      </c>
      <c r="Y233" s="443">
        <v>0</v>
      </c>
      <c r="Z233" s="443">
        <v>0</v>
      </c>
      <c r="AA233" s="443">
        <v>0</v>
      </c>
      <c r="AB233" s="443">
        <v>0</v>
      </c>
      <c r="AC233" s="444">
        <f t="shared" si="20"/>
        <v>0</v>
      </c>
      <c r="AD233" s="688">
        <f t="shared" si="7"/>
        <v>0</v>
      </c>
      <c r="AQ233" s="575">
        <f t="shared" si="21"/>
        <v>0</v>
      </c>
    </row>
    <row r="234" spans="1:43" s="435" customFormat="1" x14ac:dyDescent="0.3">
      <c r="A234" s="429" t="s">
        <v>80</v>
      </c>
      <c r="B234" s="430" t="s">
        <v>38</v>
      </c>
      <c r="C234" s="430">
        <v>2010</v>
      </c>
      <c r="D234" s="430">
        <v>112</v>
      </c>
      <c r="E234" s="431">
        <v>0</v>
      </c>
      <c r="F234" s="431">
        <v>1</v>
      </c>
      <c r="G234" s="432">
        <v>20.831333333333333</v>
      </c>
      <c r="H234" s="433">
        <v>70.770499999999998</v>
      </c>
      <c r="I234" s="434">
        <v>-247.22</v>
      </c>
      <c r="K234" s="436" t="s">
        <v>241</v>
      </c>
      <c r="L234" s="445">
        <v>0</v>
      </c>
      <c r="M234" s="446">
        <v>1</v>
      </c>
      <c r="N234" s="447">
        <v>1.93</v>
      </c>
      <c r="O234" s="447">
        <v>38.97</v>
      </c>
      <c r="P234" s="441" t="s">
        <v>81</v>
      </c>
      <c r="Q234" s="448">
        <f t="shared" si="27"/>
        <v>40.9</v>
      </c>
      <c r="R234" s="449">
        <v>0.44940000000000002</v>
      </c>
      <c r="S234" s="442">
        <v>0.20420636429767489</v>
      </c>
      <c r="T234" s="443">
        <v>0</v>
      </c>
      <c r="U234" s="443">
        <v>0</v>
      </c>
      <c r="V234" s="443">
        <v>0</v>
      </c>
      <c r="W234" s="442">
        <v>0.27970107563234675</v>
      </c>
      <c r="X234" s="442">
        <v>0.13890644234792487</v>
      </c>
      <c r="Y234" s="443">
        <v>0</v>
      </c>
      <c r="Z234" s="443">
        <v>0</v>
      </c>
      <c r="AA234" s="443">
        <v>0</v>
      </c>
      <c r="AB234" s="443">
        <v>0</v>
      </c>
      <c r="AC234" s="444">
        <f t="shared" si="20"/>
        <v>0.62281388227794654</v>
      </c>
      <c r="AD234" s="688">
        <f t="shared" si="7"/>
        <v>3</v>
      </c>
      <c r="AQ234" s="575">
        <f t="shared" si="21"/>
        <v>1.5227723283079378E-2</v>
      </c>
    </row>
    <row r="235" spans="1:43" s="435" customFormat="1" x14ac:dyDescent="0.3">
      <c r="A235" s="429" t="s">
        <v>82</v>
      </c>
      <c r="B235" s="430" t="s">
        <v>38</v>
      </c>
      <c r="C235" s="430">
        <v>2010</v>
      </c>
      <c r="D235" s="430">
        <v>112</v>
      </c>
      <c r="E235" s="431">
        <v>0</v>
      </c>
      <c r="F235" s="431">
        <v>1</v>
      </c>
      <c r="G235" s="432">
        <v>21.045648333333332</v>
      </c>
      <c r="H235" s="433">
        <v>70.695674999999994</v>
      </c>
      <c r="I235" s="434">
        <v>-259.29000000000002</v>
      </c>
      <c r="K235" s="436" t="s">
        <v>242</v>
      </c>
      <c r="L235" s="445">
        <v>0</v>
      </c>
      <c r="M235" s="446">
        <v>1</v>
      </c>
      <c r="N235" s="447">
        <v>2.39</v>
      </c>
      <c r="O235" s="447">
        <v>26.81</v>
      </c>
      <c r="P235" s="441" t="s">
        <v>83</v>
      </c>
      <c r="Q235" s="448">
        <f t="shared" si="27"/>
        <v>29.2</v>
      </c>
      <c r="R235" s="449">
        <v>0.54349999999999998</v>
      </c>
      <c r="S235" s="442">
        <v>9.0684424360076704E-2</v>
      </c>
      <c r="T235" s="443">
        <v>0</v>
      </c>
      <c r="U235" s="443">
        <v>0</v>
      </c>
      <c r="V235" s="443">
        <v>0</v>
      </c>
      <c r="W235" s="442">
        <v>0.15854495256337475</v>
      </c>
      <c r="X235" s="442">
        <v>0.10132501462174491</v>
      </c>
      <c r="Y235" s="443">
        <v>0</v>
      </c>
      <c r="Z235" s="443">
        <v>0</v>
      </c>
      <c r="AA235" s="443">
        <v>0</v>
      </c>
      <c r="AB235" s="443">
        <v>0</v>
      </c>
      <c r="AC235" s="444">
        <f t="shared" si="20"/>
        <v>0.35055439154519635</v>
      </c>
      <c r="AD235" s="688">
        <f t="shared" si="7"/>
        <v>3</v>
      </c>
      <c r="AQ235" s="575">
        <f t="shared" si="21"/>
        <v>1.2005287381684807E-2</v>
      </c>
    </row>
    <row r="236" spans="1:43" s="435" customFormat="1" x14ac:dyDescent="0.3">
      <c r="A236" s="429" t="s">
        <v>84</v>
      </c>
      <c r="B236" s="430" t="s">
        <v>38</v>
      </c>
      <c r="C236" s="430">
        <v>2010</v>
      </c>
      <c r="D236" s="430">
        <v>112</v>
      </c>
      <c r="E236" s="431">
        <v>0</v>
      </c>
      <c r="F236" s="431">
        <v>1</v>
      </c>
      <c r="G236" s="432">
        <v>20.843833333333333</v>
      </c>
      <c r="H236" s="433">
        <v>70.68383333333334</v>
      </c>
      <c r="I236" s="434">
        <v>-203.43</v>
      </c>
      <c r="K236" s="436" t="s">
        <v>243</v>
      </c>
      <c r="L236" s="445">
        <v>0</v>
      </c>
      <c r="M236" s="446">
        <v>1</v>
      </c>
      <c r="N236" s="447">
        <v>2.82</v>
      </c>
      <c r="O236" s="447">
        <v>36.979999999999997</v>
      </c>
      <c r="P236" s="441" t="s">
        <v>85</v>
      </c>
      <c r="Q236" s="448">
        <f t="shared" si="27"/>
        <v>39.799999999999997</v>
      </c>
      <c r="R236" s="449">
        <v>0.60570000000000002</v>
      </c>
      <c r="S236" s="680">
        <v>0.23858735381419705</v>
      </c>
      <c r="T236" s="443">
        <v>0</v>
      </c>
      <c r="U236" s="443">
        <v>0</v>
      </c>
      <c r="V236" s="443">
        <v>0</v>
      </c>
      <c r="W236" s="442">
        <v>0.291542463273746</v>
      </c>
      <c r="X236" s="442">
        <v>0.12385279743705002</v>
      </c>
      <c r="Y236" s="443">
        <v>0</v>
      </c>
      <c r="Z236" s="443">
        <v>0</v>
      </c>
      <c r="AA236" s="443">
        <v>0</v>
      </c>
      <c r="AB236" s="443">
        <v>0</v>
      </c>
      <c r="AC236" s="444">
        <f t="shared" si="20"/>
        <v>0.65398261452499307</v>
      </c>
      <c r="AD236" s="688">
        <f t="shared" si="7"/>
        <v>3</v>
      </c>
      <c r="AQ236" s="575">
        <f t="shared" si="21"/>
        <v>1.6431723983040027E-2</v>
      </c>
    </row>
    <row r="237" spans="1:43" s="435" customFormat="1" x14ac:dyDescent="0.3">
      <c r="A237" s="429" t="s">
        <v>86</v>
      </c>
      <c r="B237" s="430" t="s">
        <v>38</v>
      </c>
      <c r="C237" s="430">
        <v>2010</v>
      </c>
      <c r="D237" s="430">
        <v>112</v>
      </c>
      <c r="E237" s="431">
        <v>0</v>
      </c>
      <c r="F237" s="431">
        <v>1</v>
      </c>
      <c r="G237" s="432">
        <v>20.242833333333333</v>
      </c>
      <c r="H237" s="433">
        <v>70.772833333333338</v>
      </c>
      <c r="I237" s="434">
        <v>-213.44</v>
      </c>
      <c r="K237" s="436" t="s">
        <v>244</v>
      </c>
      <c r="L237" s="445">
        <v>0</v>
      </c>
      <c r="M237" s="446">
        <v>1</v>
      </c>
      <c r="N237" s="447">
        <v>2.63</v>
      </c>
      <c r="O237" s="447">
        <v>36.97</v>
      </c>
      <c r="P237" s="441" t="s">
        <v>87</v>
      </c>
      <c r="Q237" s="448">
        <f t="shared" si="27"/>
        <v>39.6</v>
      </c>
      <c r="R237" s="449">
        <v>0.46229999999999999</v>
      </c>
      <c r="S237" s="680">
        <v>0.28704473904203071</v>
      </c>
      <c r="T237" s="443">
        <v>0</v>
      </c>
      <c r="U237" s="443">
        <v>0</v>
      </c>
      <c r="V237" s="443">
        <v>0</v>
      </c>
      <c r="W237" s="442">
        <v>0.46081922253381996</v>
      </c>
      <c r="X237" s="442">
        <v>0.18339888473228252</v>
      </c>
      <c r="Y237" s="443">
        <v>0</v>
      </c>
      <c r="Z237" s="443">
        <v>0</v>
      </c>
      <c r="AA237" s="443">
        <v>0</v>
      </c>
      <c r="AB237" s="443">
        <v>0</v>
      </c>
      <c r="AC237" s="444">
        <f t="shared" si="20"/>
        <v>0.93126284630813316</v>
      </c>
      <c r="AD237" s="688">
        <f t="shared" si="7"/>
        <v>3</v>
      </c>
      <c r="AQ237" s="575">
        <f t="shared" si="21"/>
        <v>2.3516738543134675E-2</v>
      </c>
    </row>
    <row r="238" spans="1:43" s="435" customFormat="1" x14ac:dyDescent="0.3">
      <c r="A238" s="429" t="s">
        <v>88</v>
      </c>
      <c r="B238" s="430" t="s">
        <v>38</v>
      </c>
      <c r="C238" s="430">
        <v>2011</v>
      </c>
      <c r="D238" s="430">
        <v>105</v>
      </c>
      <c r="E238" s="431">
        <v>0</v>
      </c>
      <c r="F238" s="431">
        <v>1</v>
      </c>
      <c r="G238" s="453">
        <v>27.755666666666666</v>
      </c>
      <c r="H238" s="454">
        <v>71.45183333333334</v>
      </c>
      <c r="I238" s="434">
        <v>-402.76</v>
      </c>
      <c r="K238" s="436" t="s">
        <v>245</v>
      </c>
      <c r="L238" s="445">
        <v>0</v>
      </c>
      <c r="M238" s="446">
        <v>1</v>
      </c>
      <c r="N238" s="447">
        <v>6.51</v>
      </c>
      <c r="O238" s="447">
        <v>73.089999999999989</v>
      </c>
      <c r="P238" s="441" t="s">
        <v>89</v>
      </c>
      <c r="Q238" s="448">
        <f t="shared" si="27"/>
        <v>79.599999999999994</v>
      </c>
      <c r="R238" s="449">
        <v>0.86</v>
      </c>
      <c r="S238" s="443">
        <v>0</v>
      </c>
      <c r="T238" s="443">
        <v>0</v>
      </c>
      <c r="U238" s="443">
        <v>0</v>
      </c>
      <c r="V238" s="443">
        <v>0</v>
      </c>
      <c r="W238" s="728">
        <v>8.5000000000000006E-2</v>
      </c>
      <c r="X238" s="728">
        <v>0.03</v>
      </c>
      <c r="Y238" s="728">
        <v>1.4999999999999999E-2</v>
      </c>
      <c r="Z238" s="443">
        <v>0</v>
      </c>
      <c r="AA238" s="443">
        <v>0</v>
      </c>
      <c r="AB238" s="443">
        <v>0</v>
      </c>
      <c r="AC238" s="444">
        <f t="shared" si="20"/>
        <v>0.13</v>
      </c>
      <c r="AD238" s="688">
        <f>IF(S239&gt;0,1,0)+IF(T238&gt;0,1,0)+IF(U238&gt;0,1,0)+IF(V238&gt;0,1,0)+IF(W238&gt;0,1,0)+IF(X238&gt;0,1,0)+IF(Y238&gt;0,1,0)+IF(Z238&gt;0,1,0)+IF(AA238&gt;0,1,0)+IF(AB238&gt;0,1,0)</f>
        <v>4</v>
      </c>
      <c r="AQ238" s="575">
        <f t="shared" si="21"/>
        <v>1.6331658291457289E-3</v>
      </c>
    </row>
    <row r="239" spans="1:43" s="435" customFormat="1" x14ac:dyDescent="0.3">
      <c r="A239" s="429" t="s">
        <v>98</v>
      </c>
      <c r="B239" s="430" t="s">
        <v>38</v>
      </c>
      <c r="C239" s="430">
        <v>2014</v>
      </c>
      <c r="D239" s="430">
        <v>106</v>
      </c>
      <c r="E239" s="431">
        <v>0</v>
      </c>
      <c r="F239" s="455">
        <v>1</v>
      </c>
      <c r="G239" s="433">
        <v>30.918166666666668</v>
      </c>
      <c r="H239" s="433">
        <v>69.898328333333339</v>
      </c>
      <c r="I239" s="456">
        <v>-314.22000000000003</v>
      </c>
      <c r="K239" s="457" t="s">
        <v>250</v>
      </c>
      <c r="L239" s="445">
        <v>0</v>
      </c>
      <c r="M239" s="446">
        <v>1</v>
      </c>
      <c r="N239" s="458">
        <v>11.1</v>
      </c>
      <c r="O239" s="458">
        <v>86.2</v>
      </c>
      <c r="P239" s="441" t="s">
        <v>99</v>
      </c>
      <c r="Q239" s="448">
        <f t="shared" si="27"/>
        <v>97.3</v>
      </c>
      <c r="R239" s="440">
        <v>1.78</v>
      </c>
      <c r="S239" s="726">
        <v>0.23</v>
      </c>
      <c r="T239" s="443">
        <v>0</v>
      </c>
      <c r="U239" s="443">
        <v>0</v>
      </c>
      <c r="V239" s="443">
        <v>0</v>
      </c>
      <c r="W239" s="728">
        <v>0.36</v>
      </c>
      <c r="X239" s="728">
        <v>0.21</v>
      </c>
      <c r="Y239" s="452">
        <v>0</v>
      </c>
      <c r="Z239" s="443">
        <v>0</v>
      </c>
      <c r="AA239" s="443">
        <v>0</v>
      </c>
      <c r="AB239" s="443">
        <v>0</v>
      </c>
      <c r="AC239" s="444">
        <f>SUM(S239:AB239)</f>
        <v>0.79999999999999993</v>
      </c>
      <c r="AD239" s="688" t="e">
        <f>IF(#REF!&gt;0,1,0)+IF(T239&gt;0,1,0)+IF(U239&gt;0,1,0)+IF(V239&gt;0,1,0)+IF(W239&gt;0,1,0)+IF(X239&gt;0,1,0)+IF(Y239&gt;0,1,0)+IF(Z239&gt;0,1,0)+IF(AA239&gt;0,1,0)+IF(AB239&gt;0,1,0)</f>
        <v>#REF!</v>
      </c>
      <c r="AQ239" s="575">
        <f t="shared" si="21"/>
        <v>8.2219938335046251E-3</v>
      </c>
    </row>
    <row r="240" spans="1:43" s="435" customFormat="1" x14ac:dyDescent="0.3">
      <c r="A240" s="429" t="s">
        <v>100</v>
      </c>
      <c r="B240" s="430" t="s">
        <v>38</v>
      </c>
      <c r="C240" s="430">
        <v>2014</v>
      </c>
      <c r="D240" s="430">
        <v>106</v>
      </c>
      <c r="E240" s="431">
        <v>0</v>
      </c>
      <c r="F240" s="455">
        <v>1</v>
      </c>
      <c r="G240" s="433">
        <v>29.909566666666667</v>
      </c>
      <c r="H240" s="433">
        <v>70.855321666666669</v>
      </c>
      <c r="I240" s="459">
        <v>-377.84</v>
      </c>
      <c r="K240" s="457" t="s">
        <v>251</v>
      </c>
      <c r="L240" s="445">
        <v>0</v>
      </c>
      <c r="M240" s="446">
        <v>1</v>
      </c>
      <c r="N240" s="458">
        <v>5.98</v>
      </c>
      <c r="O240" s="458">
        <v>58.019999999999996</v>
      </c>
      <c r="P240" s="441" t="s">
        <v>101</v>
      </c>
      <c r="Q240" s="448">
        <f t="shared" si="27"/>
        <v>64</v>
      </c>
      <c r="R240" s="449">
        <v>0.83799999999999997</v>
      </c>
      <c r="S240" s="680">
        <v>0.46078827279393769</v>
      </c>
      <c r="T240" s="443">
        <v>0</v>
      </c>
      <c r="U240" s="443">
        <v>0</v>
      </c>
      <c r="V240" s="443">
        <v>0</v>
      </c>
      <c r="W240" s="442">
        <v>0.61214116698217247</v>
      </c>
      <c r="X240" s="442">
        <v>0.41601415879270842</v>
      </c>
      <c r="Y240" s="442">
        <v>0.10302011440904754</v>
      </c>
      <c r="Z240" s="442">
        <v>0.18694946789525421</v>
      </c>
      <c r="AA240" s="443">
        <v>0</v>
      </c>
      <c r="AB240" s="443">
        <v>0</v>
      </c>
      <c r="AC240" s="444">
        <f t="shared" si="20"/>
        <v>1.7789131808731202</v>
      </c>
      <c r="AD240" s="688">
        <f t="shared" si="7"/>
        <v>5</v>
      </c>
      <c r="AQ240" s="575">
        <f t="shared" si="21"/>
        <v>2.7795518451142504E-2</v>
      </c>
    </row>
    <row r="241" spans="1:43" s="435" customFormat="1" x14ac:dyDescent="0.3">
      <c r="A241" s="429" t="s">
        <v>102</v>
      </c>
      <c r="B241" s="430" t="s">
        <v>38</v>
      </c>
      <c r="C241" s="430">
        <v>2014</v>
      </c>
      <c r="D241" s="430">
        <v>106</v>
      </c>
      <c r="E241" s="431">
        <v>0</v>
      </c>
      <c r="F241" s="455">
        <v>1</v>
      </c>
      <c r="G241" s="433">
        <v>29.65583333333333</v>
      </c>
      <c r="H241" s="433">
        <v>71.055833333333339</v>
      </c>
      <c r="I241" s="459">
        <v>-339.35</v>
      </c>
      <c r="K241" s="457" t="s">
        <v>252</v>
      </c>
      <c r="L241" s="445">
        <v>0</v>
      </c>
      <c r="M241" s="446">
        <v>1</v>
      </c>
      <c r="N241" s="458">
        <v>2.56</v>
      </c>
      <c r="O241" s="458">
        <v>29.74</v>
      </c>
      <c r="P241" s="441" t="s">
        <v>103</v>
      </c>
      <c r="Q241" s="448">
        <f t="shared" si="27"/>
        <v>32.299999999999997</v>
      </c>
      <c r="R241" s="449">
        <v>0.41499999999999998</v>
      </c>
      <c r="S241" s="442">
        <v>0.20364671612625271</v>
      </c>
      <c r="T241" s="443">
        <v>0</v>
      </c>
      <c r="U241" s="443">
        <v>0</v>
      </c>
      <c r="V241" s="443">
        <v>0</v>
      </c>
      <c r="W241" s="442">
        <v>0.29872600779134317</v>
      </c>
      <c r="X241" s="442">
        <v>0.26545404810946882</v>
      </c>
      <c r="Y241" s="443">
        <v>0</v>
      </c>
      <c r="Z241" s="443">
        <v>0</v>
      </c>
      <c r="AA241" s="443">
        <v>0</v>
      </c>
      <c r="AB241" s="443">
        <v>0</v>
      </c>
      <c r="AC241" s="444">
        <f t="shared" si="20"/>
        <v>0.76782677202706473</v>
      </c>
      <c r="AD241" s="688">
        <f t="shared" si="7"/>
        <v>3</v>
      </c>
      <c r="AQ241" s="575">
        <f t="shared" si="21"/>
        <v>2.377172668814442E-2</v>
      </c>
    </row>
    <row r="242" spans="1:43" s="435" customFormat="1" x14ac:dyDescent="0.3">
      <c r="A242" s="429" t="s">
        <v>104</v>
      </c>
      <c r="B242" s="430" t="s">
        <v>38</v>
      </c>
      <c r="C242" s="430">
        <v>2014</v>
      </c>
      <c r="D242" s="430">
        <v>106</v>
      </c>
      <c r="E242" s="431">
        <v>0</v>
      </c>
      <c r="F242" s="455">
        <v>1</v>
      </c>
      <c r="G242" s="433">
        <v>29.195166666666669</v>
      </c>
      <c r="H242" s="433">
        <v>71.321999999999989</v>
      </c>
      <c r="I242" s="459">
        <v>-361.72</v>
      </c>
      <c r="K242" s="457" t="s">
        <v>253</v>
      </c>
      <c r="L242" s="445">
        <v>0</v>
      </c>
      <c r="M242" s="446">
        <v>1</v>
      </c>
      <c r="N242" s="458">
        <v>5.29</v>
      </c>
      <c r="O242" s="458">
        <v>53.61</v>
      </c>
      <c r="P242" s="441" t="s">
        <v>105</v>
      </c>
      <c r="Q242" s="448">
        <f t="shared" si="27"/>
        <v>58.9</v>
      </c>
      <c r="R242" s="449">
        <v>0.76400000000000001</v>
      </c>
      <c r="S242" s="680">
        <v>0.53603231689390263</v>
      </c>
      <c r="T242" s="443">
        <v>0</v>
      </c>
      <c r="U242" s="442">
        <v>0.12595850766767897</v>
      </c>
      <c r="V242" s="442">
        <v>0.10558579683007303</v>
      </c>
      <c r="W242" s="442">
        <v>0.76805617292143569</v>
      </c>
      <c r="X242" s="442">
        <v>0.38033285507154158</v>
      </c>
      <c r="Y242" s="442">
        <v>0.12424093917655049</v>
      </c>
      <c r="Z242" s="442">
        <v>0.23868193144912644</v>
      </c>
      <c r="AA242" s="443">
        <v>0</v>
      </c>
      <c r="AB242" s="443">
        <v>0</v>
      </c>
      <c r="AC242" s="444">
        <f t="shared" si="20"/>
        <v>2.2788885200103088</v>
      </c>
      <c r="AD242" s="688">
        <f t="shared" si="7"/>
        <v>7</v>
      </c>
      <c r="AQ242" s="575">
        <f t="shared" si="21"/>
        <v>3.8690806791346503E-2</v>
      </c>
    </row>
    <row r="243" spans="1:43" s="435" customFormat="1" x14ac:dyDescent="0.3">
      <c r="A243" s="460" t="s">
        <v>200</v>
      </c>
      <c r="B243" s="461" t="s">
        <v>183</v>
      </c>
      <c r="C243" s="462">
        <v>2021</v>
      </c>
      <c r="D243" s="462">
        <v>2102</v>
      </c>
      <c r="E243" s="463">
        <v>0</v>
      </c>
      <c r="F243" s="446">
        <v>2</v>
      </c>
      <c r="G243" s="464">
        <v>21.130811699999999</v>
      </c>
      <c r="H243" s="464">
        <v>69.992878000000005</v>
      </c>
      <c r="I243" s="461">
        <v>-282</v>
      </c>
      <c r="K243" s="465" t="s">
        <v>200</v>
      </c>
      <c r="L243" s="445">
        <v>0</v>
      </c>
      <c r="M243" s="463">
        <v>2</v>
      </c>
      <c r="N243" s="461">
        <v>8</v>
      </c>
      <c r="O243" s="461">
        <v>85.5</v>
      </c>
      <c r="P243" s="467" t="s">
        <v>201</v>
      </c>
      <c r="Q243" s="448">
        <f t="shared" si="27"/>
        <v>93.5</v>
      </c>
      <c r="R243" s="466">
        <v>1.88</v>
      </c>
      <c r="S243" s="680">
        <v>0.66676874901700978</v>
      </c>
      <c r="T243" s="443">
        <v>0</v>
      </c>
      <c r="U243" s="443">
        <v>0</v>
      </c>
      <c r="V243" s="443">
        <v>0</v>
      </c>
      <c r="W243" s="442">
        <v>0.28058020915103066</v>
      </c>
      <c r="X243" s="442">
        <v>0.28665586683267774</v>
      </c>
      <c r="Y243" s="442">
        <v>0.16593255993376849</v>
      </c>
      <c r="Z243" s="442">
        <v>0.27018215576344867</v>
      </c>
      <c r="AA243" s="443">
        <v>0</v>
      </c>
      <c r="AB243" s="443">
        <v>0</v>
      </c>
      <c r="AC243" s="444">
        <f t="shared" si="20"/>
        <v>1.6701195406979352</v>
      </c>
      <c r="AD243" s="688">
        <f t="shared" si="7"/>
        <v>5</v>
      </c>
      <c r="AQ243" s="575">
        <f t="shared" si="21"/>
        <v>1.7862241076983264E-2</v>
      </c>
    </row>
    <row r="244" spans="1:43" s="435" customFormat="1" x14ac:dyDescent="0.3">
      <c r="A244" s="460" t="s">
        <v>202</v>
      </c>
      <c r="B244" s="461" t="s">
        <v>183</v>
      </c>
      <c r="C244" s="462">
        <v>2021</v>
      </c>
      <c r="D244" s="462">
        <v>2102</v>
      </c>
      <c r="E244" s="463">
        <v>0</v>
      </c>
      <c r="F244" s="446">
        <v>2</v>
      </c>
      <c r="G244" s="464">
        <v>20.762347699999999</v>
      </c>
      <c r="H244" s="464">
        <v>69.848384499999995</v>
      </c>
      <c r="I244" s="461">
        <v>-106</v>
      </c>
      <c r="K244" s="465" t="s">
        <v>202</v>
      </c>
      <c r="L244" s="445">
        <v>0</v>
      </c>
      <c r="M244" s="463">
        <v>2</v>
      </c>
      <c r="N244" s="461">
        <v>11.6</v>
      </c>
      <c r="O244" s="461">
        <v>82.600000000000009</v>
      </c>
      <c r="P244" s="467" t="s">
        <v>203</v>
      </c>
      <c r="Q244" s="448">
        <f t="shared" si="27"/>
        <v>94.2</v>
      </c>
      <c r="R244" s="466">
        <v>1.97</v>
      </c>
      <c r="S244" s="680">
        <v>0.55557480201542953</v>
      </c>
      <c r="T244" s="443">
        <v>0</v>
      </c>
      <c r="U244" s="443">
        <v>0</v>
      </c>
      <c r="V244" s="443">
        <v>0</v>
      </c>
      <c r="W244" s="442">
        <v>0.21087836858478345</v>
      </c>
      <c r="X244" s="442">
        <v>0.2182593520162342</v>
      </c>
      <c r="Y244" s="442">
        <v>0.14948490960374899</v>
      </c>
      <c r="Z244" s="442">
        <v>0.19990211330746105</v>
      </c>
      <c r="AA244" s="443">
        <v>0</v>
      </c>
      <c r="AB244" s="443">
        <v>0</v>
      </c>
      <c r="AC244" s="444">
        <f t="shared" si="20"/>
        <v>1.3340995455276572</v>
      </c>
      <c r="AD244" s="688">
        <f t="shared" si="7"/>
        <v>5</v>
      </c>
      <c r="AQ244" s="575">
        <f t="shared" si="21"/>
        <v>1.416241555761844E-2</v>
      </c>
    </row>
    <row r="245" spans="1:43" s="435" customFormat="1" x14ac:dyDescent="0.3">
      <c r="A245" s="460" t="s">
        <v>204</v>
      </c>
      <c r="B245" s="461" t="s">
        <v>183</v>
      </c>
      <c r="C245" s="462">
        <v>2021</v>
      </c>
      <c r="D245" s="462">
        <v>2102</v>
      </c>
      <c r="E245" s="463">
        <v>0</v>
      </c>
      <c r="F245" s="446">
        <v>2</v>
      </c>
      <c r="G245" s="464">
        <v>21.327949499999999</v>
      </c>
      <c r="H245" s="464">
        <v>70.064458500000001</v>
      </c>
      <c r="I245" s="461">
        <v>-345</v>
      </c>
      <c r="K245" s="465" t="s">
        <v>204</v>
      </c>
      <c r="L245" s="445">
        <v>0</v>
      </c>
      <c r="M245" s="463">
        <v>2</v>
      </c>
      <c r="N245" s="461">
        <v>12.6</v>
      </c>
      <c r="O245" s="461">
        <v>80.900000000000006</v>
      </c>
      <c r="P245" s="467" t="s">
        <v>205</v>
      </c>
      <c r="Q245" s="448">
        <f t="shared" si="27"/>
        <v>93.5</v>
      </c>
      <c r="R245" s="466">
        <v>2.17</v>
      </c>
      <c r="S245" s="680">
        <v>0.62685164870465171</v>
      </c>
      <c r="T245" s="443">
        <v>0</v>
      </c>
      <c r="U245" s="443">
        <v>0</v>
      </c>
      <c r="V245" s="443">
        <v>0</v>
      </c>
      <c r="W245" s="442">
        <v>0.26167686485607561</v>
      </c>
      <c r="X245" s="442">
        <v>0.24531294292319172</v>
      </c>
      <c r="Y245" s="442">
        <v>0.14239188527096189</v>
      </c>
      <c r="Z245" s="442">
        <v>0.30522168679592571</v>
      </c>
      <c r="AA245" s="443">
        <v>0</v>
      </c>
      <c r="AB245" s="443">
        <v>0</v>
      </c>
      <c r="AC245" s="444">
        <f t="shared" ref="AC245:AC252" si="29">SUM(S245:AB245)</f>
        <v>1.5814550285508064</v>
      </c>
      <c r="AD245" s="688">
        <f t="shared" si="7"/>
        <v>5</v>
      </c>
      <c r="AQ245" s="575">
        <f t="shared" ref="AQ245:AQ275" si="30">AC245/Q245</f>
        <v>1.6913957524607556E-2</v>
      </c>
    </row>
    <row r="246" spans="1:43" s="474" customFormat="1" x14ac:dyDescent="0.3">
      <c r="A246" s="468" t="s">
        <v>206</v>
      </c>
      <c r="B246" s="469" t="s">
        <v>183</v>
      </c>
      <c r="C246" s="470">
        <v>2021</v>
      </c>
      <c r="D246" s="470">
        <v>2102</v>
      </c>
      <c r="E246" s="471">
        <v>0</v>
      </c>
      <c r="F246" s="472">
        <v>2</v>
      </c>
      <c r="G246" s="473">
        <v>21.725346999999999</v>
      </c>
      <c r="H246" s="473">
        <v>70.042101200000005</v>
      </c>
      <c r="I246" s="469">
        <v>-345</v>
      </c>
      <c r="K246" s="475" t="s">
        <v>206</v>
      </c>
      <c r="L246" s="476">
        <v>0</v>
      </c>
      <c r="M246" s="471">
        <v>2</v>
      </c>
      <c r="N246" s="469">
        <v>13.9</v>
      </c>
      <c r="O246" s="469">
        <v>82.899999999999991</v>
      </c>
      <c r="P246" s="479" t="s">
        <v>207</v>
      </c>
      <c r="Q246" s="477">
        <f t="shared" si="27"/>
        <v>96.8</v>
      </c>
      <c r="R246" s="478">
        <v>2.48</v>
      </c>
      <c r="S246" s="680">
        <v>0.49189555019527043</v>
      </c>
      <c r="T246" s="443">
        <v>0</v>
      </c>
      <c r="U246" s="443">
        <v>0</v>
      </c>
      <c r="V246" s="443">
        <v>0</v>
      </c>
      <c r="W246" s="442">
        <v>0.21780664797122987</v>
      </c>
      <c r="X246" s="442">
        <v>0.15519306244979322</v>
      </c>
      <c r="Y246" s="442">
        <v>9.1973836824887301E-2</v>
      </c>
      <c r="Z246" s="442">
        <v>0.12234590280194704</v>
      </c>
      <c r="AA246" s="443">
        <v>0</v>
      </c>
      <c r="AB246" s="443">
        <v>0</v>
      </c>
      <c r="AC246" s="480">
        <f t="shared" si="29"/>
        <v>1.079215000243128</v>
      </c>
      <c r="AD246" s="688">
        <f t="shared" ref="AD246:AD275" si="31">IF(S246&gt;0,1,0)+IF(T246&gt;0,1,0)+IF(U246&gt;0,1,0)+IF(V246&gt;0,1,0)+IF(W246&gt;0,1,0)+IF(X246&gt;0,1,0)+IF(Y246&gt;0,1,0)+IF(Z246&gt;0,1,0)+IF(AA246&gt;0,1,0)+IF(AB246&gt;0,1,0)</f>
        <v>5</v>
      </c>
      <c r="AQ246" s="575">
        <f t="shared" si="30"/>
        <v>1.1148915291767852E-2</v>
      </c>
    </row>
    <row r="247" spans="1:43" s="366" customFormat="1" x14ac:dyDescent="0.3">
      <c r="A247" s="360" t="s">
        <v>90</v>
      </c>
      <c r="B247" s="361" t="s">
        <v>38</v>
      </c>
      <c r="C247" s="361">
        <v>2011</v>
      </c>
      <c r="D247" s="361">
        <v>113</v>
      </c>
      <c r="E247" s="362">
        <v>0</v>
      </c>
      <c r="F247" s="362">
        <v>1</v>
      </c>
      <c r="G247" s="363">
        <v>11.156639999999999</v>
      </c>
      <c r="H247" s="364">
        <v>67.798661999999993</v>
      </c>
      <c r="I247" s="365">
        <v>-263.85000000000002</v>
      </c>
      <c r="K247" s="367" t="s">
        <v>246</v>
      </c>
      <c r="L247" s="368">
        <v>0</v>
      </c>
      <c r="M247" s="369">
        <v>1</v>
      </c>
      <c r="N247" s="370">
        <v>3.81</v>
      </c>
      <c r="O247" s="370">
        <v>51.69</v>
      </c>
      <c r="P247" s="374" t="s">
        <v>91</v>
      </c>
      <c r="Q247" s="372">
        <f t="shared" si="27"/>
        <v>55.5</v>
      </c>
      <c r="R247" s="373">
        <v>0.54</v>
      </c>
      <c r="S247" s="729">
        <v>0</v>
      </c>
      <c r="T247" s="376">
        <v>0</v>
      </c>
      <c r="U247" s="376">
        <v>0</v>
      </c>
      <c r="V247" s="376">
        <v>0</v>
      </c>
      <c r="W247" s="723">
        <v>0.3</v>
      </c>
      <c r="X247" s="723">
        <v>9.6000000000000002E-2</v>
      </c>
      <c r="Y247" s="376">
        <v>0</v>
      </c>
      <c r="Z247" s="376">
        <v>0</v>
      </c>
      <c r="AA247" s="376">
        <v>0</v>
      </c>
      <c r="AB247" s="376">
        <v>0</v>
      </c>
      <c r="AC247" s="377">
        <f t="shared" si="29"/>
        <v>0.39600000000000002</v>
      </c>
      <c r="AD247" s="688">
        <f t="shared" si="31"/>
        <v>2</v>
      </c>
      <c r="AE247" s="328" t="s">
        <v>541</v>
      </c>
      <c r="AF247" s="302">
        <f>MIN(S247:S269)</f>
        <v>0</v>
      </c>
      <c r="AG247" s="302">
        <f t="shared" ref="AG247:AP247" si="32">MIN(T247:T269)</f>
        <v>0</v>
      </c>
      <c r="AH247" s="302">
        <f t="shared" si="32"/>
        <v>0</v>
      </c>
      <c r="AI247" s="302">
        <f t="shared" si="32"/>
        <v>0</v>
      </c>
      <c r="AJ247" s="302">
        <f t="shared" si="32"/>
        <v>0</v>
      </c>
      <c r="AK247" s="302">
        <f t="shared" si="32"/>
        <v>0</v>
      </c>
      <c r="AL247" s="302">
        <f t="shared" si="32"/>
        <v>0</v>
      </c>
      <c r="AM247" s="302">
        <f t="shared" si="32"/>
        <v>0</v>
      </c>
      <c r="AN247" s="302">
        <f t="shared" si="32"/>
        <v>0</v>
      </c>
      <c r="AO247" s="302">
        <f t="shared" si="32"/>
        <v>0</v>
      </c>
      <c r="AP247" s="302">
        <f t="shared" si="32"/>
        <v>0</v>
      </c>
      <c r="AQ247" s="575">
        <f t="shared" si="30"/>
        <v>7.1351351351351356E-3</v>
      </c>
    </row>
    <row r="248" spans="1:43" s="366" customFormat="1" x14ac:dyDescent="0.3">
      <c r="A248" s="360" t="s">
        <v>92</v>
      </c>
      <c r="B248" s="361" t="s">
        <v>38</v>
      </c>
      <c r="C248" s="361">
        <v>2011</v>
      </c>
      <c r="D248" s="361">
        <v>113</v>
      </c>
      <c r="E248" s="362">
        <v>0</v>
      </c>
      <c r="F248" s="362">
        <v>1</v>
      </c>
      <c r="G248" s="363">
        <v>8.9934720000000006</v>
      </c>
      <c r="H248" s="364">
        <v>67.785863000000006</v>
      </c>
      <c r="I248" s="365">
        <v>-854.73</v>
      </c>
      <c r="K248" s="367" t="s">
        <v>247</v>
      </c>
      <c r="L248" s="368">
        <v>0</v>
      </c>
      <c r="M248" s="369">
        <v>1</v>
      </c>
      <c r="N248" s="370">
        <v>8.34</v>
      </c>
      <c r="O248" s="370">
        <v>54.86</v>
      </c>
      <c r="P248" s="374" t="s">
        <v>93</v>
      </c>
      <c r="Q248" s="372">
        <f t="shared" si="27"/>
        <v>63.2</v>
      </c>
      <c r="R248" s="373">
        <v>0.57999999999999996</v>
      </c>
      <c r="S248" s="376">
        <v>0</v>
      </c>
      <c r="T248" s="376">
        <v>0</v>
      </c>
      <c r="U248" s="376">
        <v>0</v>
      </c>
      <c r="V248" s="376">
        <v>0</v>
      </c>
      <c r="W248" s="729">
        <v>0</v>
      </c>
      <c r="X248" s="729">
        <v>0</v>
      </c>
      <c r="Y248" s="729">
        <v>0</v>
      </c>
      <c r="Z248" s="376">
        <v>0</v>
      </c>
      <c r="AA248" s="376">
        <v>0</v>
      </c>
      <c r="AB248" s="376">
        <v>0</v>
      </c>
      <c r="AC248" s="377">
        <f t="shared" si="29"/>
        <v>0</v>
      </c>
      <c r="AD248" s="688">
        <f t="shared" si="31"/>
        <v>0</v>
      </c>
      <c r="AE248" s="328" t="s">
        <v>542</v>
      </c>
      <c r="AF248" s="302">
        <f>AVERAGE(S247:S269)</f>
        <v>0.23855883942005254</v>
      </c>
      <c r="AG248" s="302">
        <f t="shared" ref="AG248:AP248" si="33">AVERAGE(T247:T269)</f>
        <v>0</v>
      </c>
      <c r="AH248" s="302">
        <f t="shared" si="33"/>
        <v>8.6767075590832125E-3</v>
      </c>
      <c r="AI248" s="302">
        <f t="shared" si="33"/>
        <v>5.2629465220124551E-2</v>
      </c>
      <c r="AJ248" s="302">
        <f t="shared" si="33"/>
        <v>0.27287435413361505</v>
      </c>
      <c r="AK248" s="302">
        <f t="shared" si="33"/>
        <v>0.17407468582453611</v>
      </c>
      <c r="AL248" s="302">
        <f t="shared" si="33"/>
        <v>4.4514746980621599E-2</v>
      </c>
      <c r="AM248" s="302">
        <f t="shared" si="33"/>
        <v>7.71608865700424E-2</v>
      </c>
      <c r="AN248" s="302">
        <f t="shared" si="33"/>
        <v>0</v>
      </c>
      <c r="AO248" s="302">
        <f t="shared" si="33"/>
        <v>0</v>
      </c>
      <c r="AP248" s="302">
        <f t="shared" si="33"/>
        <v>0.86848968570807539</v>
      </c>
      <c r="AQ248" s="575">
        <f t="shared" si="30"/>
        <v>0</v>
      </c>
    </row>
    <row r="249" spans="1:43" s="366" customFormat="1" x14ac:dyDescent="0.3">
      <c r="A249" s="360" t="s">
        <v>94</v>
      </c>
      <c r="B249" s="361" t="s">
        <v>38</v>
      </c>
      <c r="C249" s="361">
        <v>2012</v>
      </c>
      <c r="D249" s="361">
        <v>106</v>
      </c>
      <c r="E249" s="362">
        <v>0</v>
      </c>
      <c r="F249" s="362">
        <v>1</v>
      </c>
      <c r="G249" s="363">
        <v>10.078749999999999</v>
      </c>
      <c r="H249" s="364">
        <v>68.346999999999994</v>
      </c>
      <c r="I249" s="365">
        <v>-1963.22</v>
      </c>
      <c r="K249" s="367" t="s">
        <v>248</v>
      </c>
      <c r="L249" s="368">
        <v>0</v>
      </c>
      <c r="M249" s="369">
        <v>1</v>
      </c>
      <c r="N249" s="370">
        <v>7.66</v>
      </c>
      <c r="O249" s="370">
        <v>63.240000000000009</v>
      </c>
      <c r="P249" s="374" t="s">
        <v>95</v>
      </c>
      <c r="Q249" s="372">
        <f t="shared" si="27"/>
        <v>70.900000000000006</v>
      </c>
      <c r="R249" s="373">
        <v>0.74</v>
      </c>
      <c r="S249" s="376">
        <v>0</v>
      </c>
      <c r="T249" s="376">
        <v>0</v>
      </c>
      <c r="U249" s="376">
        <v>0</v>
      </c>
      <c r="V249" s="376">
        <v>0</v>
      </c>
      <c r="W249" s="726">
        <v>0.01</v>
      </c>
      <c r="X249" s="726">
        <v>0</v>
      </c>
      <c r="Y249" s="376">
        <v>0</v>
      </c>
      <c r="Z249" s="376">
        <v>0</v>
      </c>
      <c r="AA249" s="376">
        <v>0</v>
      </c>
      <c r="AB249" s="376">
        <v>0</v>
      </c>
      <c r="AC249" s="377">
        <f t="shared" si="29"/>
        <v>0.01</v>
      </c>
      <c r="AD249" s="688">
        <f t="shared" si="31"/>
        <v>1</v>
      </c>
      <c r="AE249" s="328" t="s">
        <v>543</v>
      </c>
      <c r="AF249" s="302">
        <f>MEDIAN(S247:S269)</f>
        <v>0.24939314522752046</v>
      </c>
      <c r="AG249" s="302">
        <f t="shared" ref="AG249:AP249" si="34">MEDIAN(T247:T269)</f>
        <v>0</v>
      </c>
      <c r="AH249" s="302">
        <f t="shared" si="34"/>
        <v>0</v>
      </c>
      <c r="AI249" s="302">
        <f t="shared" si="34"/>
        <v>6.3248790677702491E-2</v>
      </c>
      <c r="AJ249" s="302">
        <f t="shared" si="34"/>
        <v>0.31</v>
      </c>
      <c r="AK249" s="302">
        <f t="shared" si="34"/>
        <v>0.16837008060492054</v>
      </c>
      <c r="AL249" s="302">
        <f t="shared" si="34"/>
        <v>5.5205503177001417E-2</v>
      </c>
      <c r="AM249" s="302">
        <f t="shared" si="34"/>
        <v>7.3533290222105863E-2</v>
      </c>
      <c r="AN249" s="302">
        <f t="shared" si="34"/>
        <v>0</v>
      </c>
      <c r="AO249" s="302">
        <f t="shared" si="34"/>
        <v>0</v>
      </c>
      <c r="AP249" s="302">
        <f t="shared" si="34"/>
        <v>0.97952442728163736</v>
      </c>
      <c r="AQ249" s="575">
        <f t="shared" si="30"/>
        <v>1.4104372355430183E-4</v>
      </c>
    </row>
    <row r="250" spans="1:43" s="366" customFormat="1" x14ac:dyDescent="0.3">
      <c r="A250" s="360" t="s">
        <v>96</v>
      </c>
      <c r="B250" s="361" t="s">
        <v>38</v>
      </c>
      <c r="C250" s="361">
        <v>2013</v>
      </c>
      <c r="D250" s="361">
        <v>112</v>
      </c>
      <c r="E250" s="362">
        <v>0</v>
      </c>
      <c r="F250" s="362">
        <v>1</v>
      </c>
      <c r="G250" s="379">
        <v>4.6850516666666664</v>
      </c>
      <c r="H250" s="380">
        <v>63.031451666666669</v>
      </c>
      <c r="I250" s="365">
        <v>-767.55</v>
      </c>
      <c r="K250" s="367" t="s">
        <v>249</v>
      </c>
      <c r="L250" s="368">
        <v>0</v>
      </c>
      <c r="M250" s="369">
        <v>1</v>
      </c>
      <c r="N250" s="370">
        <v>10.3</v>
      </c>
      <c r="O250" s="370">
        <v>69.5</v>
      </c>
      <c r="P250" s="374" t="s">
        <v>97</v>
      </c>
      <c r="Q250" s="372">
        <f t="shared" si="27"/>
        <v>79.8</v>
      </c>
      <c r="R250" s="373">
        <v>1.36</v>
      </c>
      <c r="S250" s="376">
        <v>0</v>
      </c>
      <c r="T250" s="376">
        <v>0</v>
      </c>
      <c r="U250" s="376">
        <v>0</v>
      </c>
      <c r="V250" s="376">
        <v>0</v>
      </c>
      <c r="W250" s="375">
        <v>0.31</v>
      </c>
      <c r="X250" s="375">
        <v>0.44</v>
      </c>
      <c r="Y250" s="375">
        <v>0.09</v>
      </c>
      <c r="Z250" s="375">
        <v>0.15</v>
      </c>
      <c r="AA250" s="376">
        <v>0</v>
      </c>
      <c r="AB250" s="376">
        <v>0</v>
      </c>
      <c r="AC250" s="377">
        <f t="shared" si="29"/>
        <v>0.99</v>
      </c>
      <c r="AD250" s="688">
        <f t="shared" si="31"/>
        <v>4</v>
      </c>
      <c r="AE250" s="328" t="s">
        <v>544</v>
      </c>
      <c r="AF250" s="302">
        <f>MAX(S247:S269)</f>
        <v>0.73292747940468761</v>
      </c>
      <c r="AG250" s="302">
        <f t="shared" ref="AG250:AP250" si="35">MAX(T247:T269)</f>
        <v>0</v>
      </c>
      <c r="AH250" s="302">
        <f t="shared" si="35"/>
        <v>0.12556427385891392</v>
      </c>
      <c r="AI250" s="302">
        <f t="shared" si="35"/>
        <v>0.16520970133820556</v>
      </c>
      <c r="AJ250" s="302">
        <f t="shared" si="35"/>
        <v>0.57127309944168991</v>
      </c>
      <c r="AK250" s="302">
        <f t="shared" si="35"/>
        <v>0.44</v>
      </c>
      <c r="AL250" s="302">
        <f t="shared" si="35"/>
        <v>0.14145363947975201</v>
      </c>
      <c r="AM250" s="302">
        <f t="shared" si="35"/>
        <v>0.22631154137069717</v>
      </c>
      <c r="AN250" s="302">
        <f t="shared" si="35"/>
        <v>0</v>
      </c>
      <c r="AO250" s="302">
        <f t="shared" si="35"/>
        <v>0</v>
      </c>
      <c r="AP250" s="302">
        <f t="shared" si="35"/>
        <v>1.7449658817291749</v>
      </c>
      <c r="AQ250" s="575">
        <f t="shared" si="30"/>
        <v>1.2406015037593985E-2</v>
      </c>
    </row>
    <row r="251" spans="1:43" s="366" customFormat="1" x14ac:dyDescent="0.3">
      <c r="A251" s="360" t="s">
        <v>106</v>
      </c>
      <c r="B251" s="361" t="s">
        <v>38</v>
      </c>
      <c r="C251" s="361">
        <v>2014</v>
      </c>
      <c r="D251" s="361">
        <v>208</v>
      </c>
      <c r="E251" s="362">
        <v>0</v>
      </c>
      <c r="F251" s="381">
        <v>1</v>
      </c>
      <c r="G251" s="380">
        <v>5.5731666666666664</v>
      </c>
      <c r="H251" s="380">
        <v>63.590666666666657</v>
      </c>
      <c r="I251" s="382">
        <v>-767.18</v>
      </c>
      <c r="K251" s="383" t="s">
        <v>254</v>
      </c>
      <c r="L251" s="368">
        <v>0</v>
      </c>
      <c r="M251" s="369">
        <v>1</v>
      </c>
      <c r="N251" s="384">
        <v>12.4</v>
      </c>
      <c r="O251" s="384">
        <v>74.699999999999989</v>
      </c>
      <c r="P251" s="374" t="s">
        <v>107</v>
      </c>
      <c r="Q251" s="372">
        <f t="shared" si="27"/>
        <v>87.1</v>
      </c>
      <c r="R251" s="373">
        <v>1.46</v>
      </c>
      <c r="S251" s="375">
        <v>0</v>
      </c>
      <c r="T251" s="376">
        <v>0</v>
      </c>
      <c r="U251" s="376">
        <v>0</v>
      </c>
      <c r="V251" s="376">
        <v>0</v>
      </c>
      <c r="W251" s="729">
        <v>0</v>
      </c>
      <c r="X251" s="376">
        <v>0</v>
      </c>
      <c r="Y251" s="376">
        <v>0</v>
      </c>
      <c r="Z251" s="376">
        <v>0</v>
      </c>
      <c r="AA251" s="376">
        <v>0</v>
      </c>
      <c r="AB251" s="376">
        <v>0</v>
      </c>
      <c r="AC251" s="377">
        <f t="shared" si="29"/>
        <v>0</v>
      </c>
      <c r="AD251" s="688">
        <f t="shared" si="31"/>
        <v>0</v>
      </c>
      <c r="AE251" s="328" t="s">
        <v>545</v>
      </c>
      <c r="AF251" s="302">
        <f>STDEV(S247:S269)</f>
        <v>0.18920456799763458</v>
      </c>
      <c r="AG251" s="302">
        <f t="shared" ref="AG251:AP251" si="36">STDEV(T247:T269)</f>
        <v>0</v>
      </c>
      <c r="AH251" s="302">
        <f t="shared" si="36"/>
        <v>2.9780123043125852E-2</v>
      </c>
      <c r="AI251" s="302">
        <f t="shared" si="36"/>
        <v>5.4264763924239477E-2</v>
      </c>
      <c r="AJ251" s="302">
        <f t="shared" si="36"/>
        <v>0.19354857129354747</v>
      </c>
      <c r="AK251" s="302">
        <f t="shared" si="36"/>
        <v>0.141746345671484</v>
      </c>
      <c r="AL251" s="302">
        <f t="shared" si="36"/>
        <v>4.7120467038980568E-2</v>
      </c>
      <c r="AM251" s="302">
        <f t="shared" si="36"/>
        <v>7.6090266814791641E-2</v>
      </c>
      <c r="AN251" s="302">
        <f t="shared" si="36"/>
        <v>0</v>
      </c>
      <c r="AO251" s="302">
        <f t="shared" si="36"/>
        <v>0</v>
      </c>
      <c r="AP251" s="302">
        <f t="shared" si="36"/>
        <v>0.54460911857022243</v>
      </c>
      <c r="AQ251" s="575">
        <f t="shared" si="30"/>
        <v>0</v>
      </c>
    </row>
    <row r="252" spans="1:43" s="366" customFormat="1" x14ac:dyDescent="0.3">
      <c r="A252" s="385" t="s">
        <v>114</v>
      </c>
      <c r="B252" s="361" t="s">
        <v>38</v>
      </c>
      <c r="C252" s="361">
        <v>2015</v>
      </c>
      <c r="D252" s="361">
        <v>113</v>
      </c>
      <c r="E252" s="386">
        <v>0</v>
      </c>
      <c r="F252" s="387">
        <v>1</v>
      </c>
      <c r="G252" s="380">
        <v>8.2386666000000002</v>
      </c>
      <c r="H252" s="380">
        <v>66.560500000000005</v>
      </c>
      <c r="I252" s="387">
        <v>-330.44</v>
      </c>
      <c r="K252" s="367" t="s">
        <v>258</v>
      </c>
      <c r="L252" s="368">
        <v>0</v>
      </c>
      <c r="M252" s="369">
        <v>1</v>
      </c>
      <c r="N252" s="370">
        <v>6.16</v>
      </c>
      <c r="O252" s="370">
        <v>54.84</v>
      </c>
      <c r="P252" s="386" t="s">
        <v>115</v>
      </c>
      <c r="Q252" s="372">
        <f t="shared" si="27"/>
        <v>61</v>
      </c>
      <c r="R252" s="388">
        <v>0.496</v>
      </c>
      <c r="S252" s="375">
        <v>5.3999999999999999E-2</v>
      </c>
      <c r="T252" s="376">
        <v>0</v>
      </c>
      <c r="U252" s="375">
        <v>7.3999999999999996E-2</v>
      </c>
      <c r="V252" s="375">
        <v>6.4000000000000001E-2</v>
      </c>
      <c r="W252" s="375">
        <v>0.42</v>
      </c>
      <c r="X252" s="375">
        <v>0.12</v>
      </c>
      <c r="Y252" s="376">
        <v>0</v>
      </c>
      <c r="Z252" s="376">
        <v>0</v>
      </c>
      <c r="AA252" s="376">
        <v>0</v>
      </c>
      <c r="AB252" s="376">
        <v>0</v>
      </c>
      <c r="AC252" s="377">
        <f t="shared" si="29"/>
        <v>0.73199999999999998</v>
      </c>
      <c r="AD252" s="688">
        <f t="shared" si="31"/>
        <v>5</v>
      </c>
      <c r="AE252" s="645" t="s">
        <v>546</v>
      </c>
      <c r="AF252" s="645">
        <f>COUNT(S247:S269)</f>
        <v>23</v>
      </c>
      <c r="AG252" s="645">
        <f t="shared" ref="AG252:AP252" si="37">COUNT(T247:T269)</f>
        <v>23</v>
      </c>
      <c r="AH252" s="645">
        <f t="shared" si="37"/>
        <v>23</v>
      </c>
      <c r="AI252" s="645">
        <f t="shared" si="37"/>
        <v>23</v>
      </c>
      <c r="AJ252" s="645">
        <f t="shared" si="37"/>
        <v>23</v>
      </c>
      <c r="AK252" s="645">
        <f t="shared" si="37"/>
        <v>23</v>
      </c>
      <c r="AL252" s="645">
        <f t="shared" si="37"/>
        <v>23</v>
      </c>
      <c r="AM252" s="645">
        <f t="shared" si="37"/>
        <v>23</v>
      </c>
      <c r="AN252" s="645">
        <f t="shared" si="37"/>
        <v>23</v>
      </c>
      <c r="AO252" s="645">
        <f t="shared" si="37"/>
        <v>23</v>
      </c>
      <c r="AP252" s="645">
        <f t="shared" si="37"/>
        <v>23</v>
      </c>
      <c r="AQ252" s="575">
        <f t="shared" si="30"/>
        <v>1.2E-2</v>
      </c>
    </row>
    <row r="253" spans="1:43" s="366" customFormat="1" x14ac:dyDescent="0.3">
      <c r="A253" s="389" t="s">
        <v>169</v>
      </c>
      <c r="B253" s="361" t="s">
        <v>38</v>
      </c>
      <c r="C253" s="386">
        <v>2020</v>
      </c>
      <c r="D253" s="386">
        <v>104</v>
      </c>
      <c r="E253" s="386">
        <v>0</v>
      </c>
      <c r="F253" s="387">
        <v>2</v>
      </c>
      <c r="G253" s="390">
        <f>7.57117</f>
        <v>7.5711700000000004</v>
      </c>
      <c r="H253" s="390">
        <f>63.88483</f>
        <v>63.884830000000001</v>
      </c>
      <c r="I253" s="390">
        <v>-236</v>
      </c>
      <c r="K253" s="367" t="s">
        <v>282</v>
      </c>
      <c r="L253" s="368">
        <v>0</v>
      </c>
      <c r="M253" s="369">
        <v>1</v>
      </c>
      <c r="N253" s="371">
        <v>2.81</v>
      </c>
      <c r="O253" s="371">
        <v>33.5</v>
      </c>
      <c r="P253" s="392" t="s">
        <v>170</v>
      </c>
      <c r="Q253" s="372">
        <f>N253+O253</f>
        <v>36.31</v>
      </c>
      <c r="R253" s="391">
        <v>0.317</v>
      </c>
      <c r="S253" s="378">
        <v>0.18027002805919179</v>
      </c>
      <c r="T253" s="376">
        <v>0</v>
      </c>
      <c r="U253" s="376">
        <v>0</v>
      </c>
      <c r="V253" s="378">
        <v>6.8465933153620637E-2</v>
      </c>
      <c r="W253" s="378">
        <v>0.34663321723259949</v>
      </c>
      <c r="X253" s="378">
        <v>0.22080703110421793</v>
      </c>
      <c r="Y253" s="378">
        <v>5.639477781989316E-2</v>
      </c>
      <c r="Z253" s="378">
        <v>0.1069534399121143</v>
      </c>
      <c r="AA253" s="376">
        <v>0</v>
      </c>
      <c r="AB253" s="376">
        <v>0</v>
      </c>
      <c r="AC253" s="377">
        <f>SUM(S253:AB253)</f>
        <v>0.97952442728163736</v>
      </c>
      <c r="AD253" s="688">
        <f t="shared" si="31"/>
        <v>6</v>
      </c>
      <c r="AQ253" s="575">
        <f t="shared" si="30"/>
        <v>2.6976712401036555E-2</v>
      </c>
    </row>
    <row r="254" spans="1:43" s="366" customFormat="1" x14ac:dyDescent="0.3">
      <c r="A254" s="389" t="s">
        <v>171</v>
      </c>
      <c r="B254" s="361" t="s">
        <v>38</v>
      </c>
      <c r="C254" s="386">
        <v>2020</v>
      </c>
      <c r="D254" s="386">
        <v>104</v>
      </c>
      <c r="E254" s="386">
        <v>0</v>
      </c>
      <c r="F254" s="387">
        <v>2</v>
      </c>
      <c r="G254" s="393">
        <f>8.40517</f>
        <v>8.40517</v>
      </c>
      <c r="H254" s="393">
        <f>64.28017</f>
        <v>64.280169999999998</v>
      </c>
      <c r="I254" s="390">
        <v>-357</v>
      </c>
      <c r="K254" s="367" t="s">
        <v>283</v>
      </c>
      <c r="L254" s="368">
        <v>0</v>
      </c>
      <c r="M254" s="369">
        <v>1</v>
      </c>
      <c r="N254" s="371">
        <v>8.24</v>
      </c>
      <c r="O254" s="371">
        <v>79.7</v>
      </c>
      <c r="P254" s="392" t="s">
        <v>172</v>
      </c>
      <c r="Q254" s="372">
        <f>N254+O254</f>
        <v>87.94</v>
      </c>
      <c r="R254" s="394">
        <v>0.89700000000000002</v>
      </c>
      <c r="S254" s="680">
        <v>0.48422628070911466</v>
      </c>
      <c r="T254" s="376">
        <v>0</v>
      </c>
      <c r="U254" s="376">
        <v>0</v>
      </c>
      <c r="V254" s="378">
        <v>0.10799453414882072</v>
      </c>
      <c r="W254" s="378">
        <v>0.47212360740792686</v>
      </c>
      <c r="X254" s="378">
        <v>0.35610119259579209</v>
      </c>
      <c r="Y254" s="378">
        <v>0.1073366655812751</v>
      </c>
      <c r="Z254" s="378">
        <v>0.17275357831125773</v>
      </c>
      <c r="AA254" s="376">
        <v>0</v>
      </c>
      <c r="AB254" s="376">
        <v>0</v>
      </c>
      <c r="AC254" s="377">
        <f>SUM(S254:AB254)</f>
        <v>1.7005358587541872</v>
      </c>
      <c r="AD254" s="688">
        <f t="shared" si="31"/>
        <v>6</v>
      </c>
      <c r="AQ254" s="575">
        <f t="shared" si="30"/>
        <v>1.9337455751127896E-2</v>
      </c>
    </row>
    <row r="255" spans="1:43" s="366" customFormat="1" x14ac:dyDescent="0.3">
      <c r="A255" s="389" t="s">
        <v>173</v>
      </c>
      <c r="B255" s="361" t="s">
        <v>38</v>
      </c>
      <c r="C255" s="386">
        <v>2020</v>
      </c>
      <c r="D255" s="386">
        <v>104</v>
      </c>
      <c r="E255" s="386">
        <v>0</v>
      </c>
      <c r="F255" s="387">
        <v>2</v>
      </c>
      <c r="G255" s="393">
        <f>8.22</f>
        <v>8.2200000000000006</v>
      </c>
      <c r="H255" s="393">
        <f>64.7135</f>
        <v>64.713499999999996</v>
      </c>
      <c r="I255" s="390">
        <v>-238</v>
      </c>
      <c r="K255" s="367" t="s">
        <v>284</v>
      </c>
      <c r="L255" s="368">
        <v>0</v>
      </c>
      <c r="M255" s="369">
        <v>1</v>
      </c>
      <c r="N255" s="371">
        <v>6.05</v>
      </c>
      <c r="O255" s="371">
        <v>75.599999999999994</v>
      </c>
      <c r="P255" s="392" t="s">
        <v>174</v>
      </c>
      <c r="Q255" s="372">
        <f>N255+O255</f>
        <v>81.649999999999991</v>
      </c>
      <c r="R255" s="394">
        <v>0.629</v>
      </c>
      <c r="S255" s="680">
        <v>0.36079159928761834</v>
      </c>
      <c r="T255" s="376">
        <v>0</v>
      </c>
      <c r="U255" s="376">
        <v>0</v>
      </c>
      <c r="V255" s="378">
        <v>5.8094697954994903E-2</v>
      </c>
      <c r="W255" s="378">
        <v>0.37668283977339023</v>
      </c>
      <c r="X255" s="378">
        <v>0.207825910545023</v>
      </c>
      <c r="Y255" s="378">
        <v>6.1287985113705604E-2</v>
      </c>
      <c r="Z255" s="376">
        <v>0</v>
      </c>
      <c r="AA255" s="376">
        <v>0</v>
      </c>
      <c r="AB255" s="376">
        <v>0</v>
      </c>
      <c r="AC255" s="377">
        <f>SUM(S255:AB255)</f>
        <v>1.0646830326747321</v>
      </c>
      <c r="AD255" s="688">
        <f t="shared" si="31"/>
        <v>5</v>
      </c>
      <c r="AQ255" s="575">
        <f t="shared" si="30"/>
        <v>1.3039596236065305E-2</v>
      </c>
    </row>
    <row r="256" spans="1:43" s="366" customFormat="1" x14ac:dyDescent="0.3">
      <c r="A256" s="389" t="s">
        <v>175</v>
      </c>
      <c r="B256" s="361" t="s">
        <v>38</v>
      </c>
      <c r="C256" s="386">
        <v>2020</v>
      </c>
      <c r="D256" s="386">
        <v>110</v>
      </c>
      <c r="E256" s="386">
        <v>0</v>
      </c>
      <c r="F256" s="387">
        <v>2</v>
      </c>
      <c r="G256" s="393">
        <f>10.43067</f>
        <v>10.430669999999999</v>
      </c>
      <c r="H256" s="393">
        <f>66.83017</f>
        <v>66.830169999999995</v>
      </c>
      <c r="I256" s="390">
        <v>-400</v>
      </c>
      <c r="K256" s="367" t="s">
        <v>285</v>
      </c>
      <c r="L256" s="368">
        <v>0</v>
      </c>
      <c r="M256" s="369">
        <v>1</v>
      </c>
      <c r="N256" s="371">
        <v>8.74</v>
      </c>
      <c r="O256" s="371">
        <v>79.3</v>
      </c>
      <c r="P256" s="392" t="s">
        <v>176</v>
      </c>
      <c r="Q256" s="372">
        <f>N256+O256</f>
        <v>88.039999999999992</v>
      </c>
      <c r="R256" s="394">
        <v>0.74199999999999999</v>
      </c>
      <c r="S256" s="680">
        <v>0.45979342113632538</v>
      </c>
      <c r="T256" s="376">
        <v>0</v>
      </c>
      <c r="U256" s="376">
        <v>0</v>
      </c>
      <c r="V256" s="378">
        <v>0.10659808980942601</v>
      </c>
      <c r="W256" s="378">
        <v>0.45783502725359165</v>
      </c>
      <c r="X256" s="378">
        <v>0.34436853308665177</v>
      </c>
      <c r="Y256" s="378">
        <v>8.4918073859067619E-2</v>
      </c>
      <c r="Z256" s="376">
        <v>0</v>
      </c>
      <c r="AA256" s="376">
        <v>0</v>
      </c>
      <c r="AB256" s="376">
        <v>0</v>
      </c>
      <c r="AC256" s="377">
        <f>SUM(S256:AB256)</f>
        <v>1.4535131451450622</v>
      </c>
      <c r="AD256" s="688">
        <f t="shared" si="31"/>
        <v>5</v>
      </c>
      <c r="AQ256" s="575">
        <f t="shared" si="30"/>
        <v>1.6509690426454594E-2</v>
      </c>
    </row>
    <row r="257" spans="1:43" s="366" customFormat="1" x14ac:dyDescent="0.3">
      <c r="A257" s="389" t="s">
        <v>177</v>
      </c>
      <c r="B257" s="361" t="s">
        <v>38</v>
      </c>
      <c r="C257" s="386">
        <v>2020</v>
      </c>
      <c r="D257" s="386">
        <v>110</v>
      </c>
      <c r="E257" s="386">
        <v>0</v>
      </c>
      <c r="F257" s="387">
        <v>2</v>
      </c>
      <c r="G257" s="393">
        <f>10.47967</f>
        <v>10.47967</v>
      </c>
      <c r="H257" s="393">
        <f>66.23167</f>
        <v>66.231669999999994</v>
      </c>
      <c r="I257" s="390">
        <v>-294</v>
      </c>
      <c r="K257" s="367" t="s">
        <v>286</v>
      </c>
      <c r="L257" s="368">
        <v>0</v>
      </c>
      <c r="M257" s="369">
        <v>1</v>
      </c>
      <c r="N257" s="371">
        <v>6.18</v>
      </c>
      <c r="O257" s="371">
        <v>66.5</v>
      </c>
      <c r="P257" s="392" t="s">
        <v>178</v>
      </c>
      <c r="Q257" s="372">
        <f>N257+O257</f>
        <v>72.680000000000007</v>
      </c>
      <c r="R257" s="394">
        <v>0.57699999999999996</v>
      </c>
      <c r="S257" s="680">
        <v>0.2710929722976298</v>
      </c>
      <c r="T257" s="376">
        <v>0</v>
      </c>
      <c r="U257" s="376">
        <v>0</v>
      </c>
      <c r="V257" s="378">
        <v>6.9935904180268377E-2</v>
      </c>
      <c r="W257" s="378">
        <v>0.41382578356720823</v>
      </c>
      <c r="X257" s="378">
        <v>0.19256083849608008</v>
      </c>
      <c r="Y257" s="378">
        <v>5.5205503177001417E-2</v>
      </c>
      <c r="Z257" s="376">
        <v>0</v>
      </c>
      <c r="AA257" s="376">
        <v>0</v>
      </c>
      <c r="AB257" s="376">
        <v>0</v>
      </c>
      <c r="AC257" s="377">
        <f>SUM(S257:AB257)</f>
        <v>1.0026210017181878</v>
      </c>
      <c r="AD257" s="688">
        <f t="shared" si="31"/>
        <v>5</v>
      </c>
      <c r="AQ257" s="575">
        <f t="shared" si="30"/>
        <v>1.3795005527217772E-2</v>
      </c>
    </row>
    <row r="258" spans="1:43" s="366" customFormat="1" x14ac:dyDescent="0.3">
      <c r="A258" s="389" t="s">
        <v>179</v>
      </c>
      <c r="B258" s="361" t="s">
        <v>38</v>
      </c>
      <c r="C258" s="386">
        <v>2020</v>
      </c>
      <c r="D258" s="386">
        <v>110</v>
      </c>
      <c r="E258" s="386">
        <v>0</v>
      </c>
      <c r="F258" s="387">
        <v>2</v>
      </c>
      <c r="G258" s="393">
        <f>10.177</f>
        <v>10.177</v>
      </c>
      <c r="H258" s="393">
        <f>65.67917</f>
        <v>65.679169999999999</v>
      </c>
      <c r="I258" s="395">
        <v>-396</v>
      </c>
      <c r="K258" s="367" t="s">
        <v>287</v>
      </c>
      <c r="L258" s="368">
        <v>0</v>
      </c>
      <c r="M258" s="369">
        <v>1</v>
      </c>
      <c r="N258" s="371">
        <v>9.06</v>
      </c>
      <c r="O258" s="371">
        <v>80.900000000000006</v>
      </c>
      <c r="P258" s="392" t="s">
        <v>180</v>
      </c>
      <c r="Q258" s="372">
        <f t="shared" ref="Q258:Q269" si="38">N258+O258</f>
        <v>89.960000000000008</v>
      </c>
      <c r="R258" s="394">
        <v>0.71099999999999997</v>
      </c>
      <c r="S258" s="680">
        <v>0.35364031638200916</v>
      </c>
      <c r="T258" s="376">
        <v>0</v>
      </c>
      <c r="U258" s="376">
        <v>0</v>
      </c>
      <c r="V258" s="378">
        <v>7.083669789292954E-2</v>
      </c>
      <c r="W258" s="378">
        <v>0.56089454177272535</v>
      </c>
      <c r="X258" s="378">
        <v>0.24429773034440966</v>
      </c>
      <c r="Y258" s="376">
        <v>0</v>
      </c>
      <c r="Z258" s="375">
        <v>5.6099510989869282E-2</v>
      </c>
      <c r="AA258" s="376">
        <v>0</v>
      </c>
      <c r="AB258" s="376">
        <v>0</v>
      </c>
      <c r="AC258" s="377">
        <f t="shared" ref="AC258:AC269" si="39">SUM(S258:AB258)</f>
        <v>1.2857687973819429</v>
      </c>
      <c r="AD258" s="688">
        <f t="shared" si="31"/>
        <v>5</v>
      </c>
      <c r="AQ258" s="575">
        <f t="shared" si="30"/>
        <v>1.4292672269697007E-2</v>
      </c>
    </row>
    <row r="259" spans="1:43" s="366" customFormat="1" x14ac:dyDescent="0.3">
      <c r="A259" s="389" t="s">
        <v>181</v>
      </c>
      <c r="B259" s="361" t="s">
        <v>38</v>
      </c>
      <c r="C259" s="386">
        <v>2020</v>
      </c>
      <c r="D259" s="386">
        <v>110</v>
      </c>
      <c r="E259" s="386">
        <v>0</v>
      </c>
      <c r="F259" s="387">
        <v>2</v>
      </c>
      <c r="G259" s="393">
        <f>9.07683</f>
        <v>9.0768299999999993</v>
      </c>
      <c r="H259" s="393">
        <f>65.717</f>
        <v>65.716999999999999</v>
      </c>
      <c r="I259" s="395">
        <v>-449</v>
      </c>
      <c r="K259" s="367" t="s">
        <v>288</v>
      </c>
      <c r="L259" s="368">
        <v>0</v>
      </c>
      <c r="M259" s="369">
        <v>1</v>
      </c>
      <c r="N259" s="371">
        <v>9.74</v>
      </c>
      <c r="O259" s="371">
        <v>83.6</v>
      </c>
      <c r="P259" s="392" t="s">
        <v>182</v>
      </c>
      <c r="Q259" s="372">
        <f t="shared" si="38"/>
        <v>93.339999999999989</v>
      </c>
      <c r="R259" s="394">
        <v>0.75</v>
      </c>
      <c r="S259" s="680">
        <v>0.31875832438859858</v>
      </c>
      <c r="T259" s="376">
        <v>0</v>
      </c>
      <c r="U259" s="376">
        <v>0</v>
      </c>
      <c r="V259" s="378">
        <v>0.11214393357478689</v>
      </c>
      <c r="W259" s="378">
        <v>0.45544445070836626</v>
      </c>
      <c r="X259" s="378">
        <v>0.3676796836566863</v>
      </c>
      <c r="Y259" s="378">
        <v>0.10161090838851841</v>
      </c>
      <c r="Z259" s="376">
        <v>0</v>
      </c>
      <c r="AA259" s="376">
        <v>0</v>
      </c>
      <c r="AB259" s="376">
        <v>0</v>
      </c>
      <c r="AC259" s="377">
        <f t="shared" si="39"/>
        <v>1.3556373007169564</v>
      </c>
      <c r="AD259" s="688">
        <f t="shared" si="31"/>
        <v>5</v>
      </c>
      <c r="AQ259" s="575">
        <f t="shared" si="30"/>
        <v>1.452364796139872E-2</v>
      </c>
    </row>
    <row r="260" spans="1:43" s="366" customFormat="1" x14ac:dyDescent="0.3">
      <c r="A260" s="396" t="s">
        <v>192</v>
      </c>
      <c r="B260" s="386" t="s">
        <v>183</v>
      </c>
      <c r="C260" s="397">
        <v>2021</v>
      </c>
      <c r="D260" s="397">
        <v>2005</v>
      </c>
      <c r="E260" s="398">
        <v>0</v>
      </c>
      <c r="F260" s="369">
        <v>2</v>
      </c>
      <c r="G260" s="393">
        <v>6.0782487999999999</v>
      </c>
      <c r="H260" s="393">
        <v>62.495393200000002</v>
      </c>
      <c r="I260" s="399">
        <v>-73</v>
      </c>
      <c r="K260" s="400" t="s">
        <v>192</v>
      </c>
      <c r="L260" s="368">
        <v>0</v>
      </c>
      <c r="M260" s="398">
        <v>2</v>
      </c>
      <c r="N260" s="390">
        <v>12.4</v>
      </c>
      <c r="O260" s="390">
        <v>82.199999999999989</v>
      </c>
      <c r="P260" s="402" t="s">
        <v>193</v>
      </c>
      <c r="Q260" s="372">
        <f t="shared" si="38"/>
        <v>94.6</v>
      </c>
      <c r="R260" s="401">
        <v>2.15</v>
      </c>
      <c r="S260" s="680">
        <v>0.28089281194527305</v>
      </c>
      <c r="T260" s="376">
        <v>0</v>
      </c>
      <c r="U260" s="376">
        <v>0</v>
      </c>
      <c r="V260" s="376">
        <v>0</v>
      </c>
      <c r="W260" s="378">
        <v>5.7954899654687198E-2</v>
      </c>
      <c r="X260" s="378">
        <v>5.7028041731021197E-2</v>
      </c>
      <c r="Y260" s="376">
        <v>0</v>
      </c>
      <c r="Z260" s="378">
        <v>7.8321131322741197E-2</v>
      </c>
      <c r="AA260" s="376">
        <v>0</v>
      </c>
      <c r="AB260" s="376">
        <v>0</v>
      </c>
      <c r="AC260" s="377">
        <f t="shared" si="39"/>
        <v>0.47419688465372267</v>
      </c>
      <c r="AD260" s="688">
        <f t="shared" si="31"/>
        <v>4</v>
      </c>
      <c r="AQ260" s="575">
        <f t="shared" si="30"/>
        <v>5.0126520576503457E-3</v>
      </c>
    </row>
    <row r="261" spans="1:43" s="366" customFormat="1" x14ac:dyDescent="0.3">
      <c r="A261" s="396" t="s">
        <v>194</v>
      </c>
      <c r="B261" s="386" t="s">
        <v>183</v>
      </c>
      <c r="C261" s="397">
        <v>2021</v>
      </c>
      <c r="D261" s="397">
        <v>2005</v>
      </c>
      <c r="E261" s="398">
        <v>0</v>
      </c>
      <c r="F261" s="369">
        <v>2</v>
      </c>
      <c r="G261" s="403">
        <v>6.1812885</v>
      </c>
      <c r="H261" s="403">
        <v>62.578690700000003</v>
      </c>
      <c r="I261" s="399">
        <v>-180</v>
      </c>
      <c r="K261" s="400" t="s">
        <v>194</v>
      </c>
      <c r="L261" s="368">
        <v>0</v>
      </c>
      <c r="M261" s="398">
        <v>2</v>
      </c>
      <c r="N261" s="390">
        <v>10.4</v>
      </c>
      <c r="O261" s="390">
        <v>77.899999999999991</v>
      </c>
      <c r="P261" s="402" t="s">
        <v>195</v>
      </c>
      <c r="Q261" s="372">
        <f t="shared" si="38"/>
        <v>88.3</v>
      </c>
      <c r="R261" s="401">
        <v>4.5</v>
      </c>
      <c r="S261" s="680">
        <v>0.73292747940468761</v>
      </c>
      <c r="T261" s="376">
        <v>0</v>
      </c>
      <c r="U261" s="376">
        <v>0</v>
      </c>
      <c r="V261" s="376">
        <v>0</v>
      </c>
      <c r="W261" s="378">
        <v>7.4252606663895201E-2</v>
      </c>
      <c r="X261" s="378">
        <v>0.1199115663148352</v>
      </c>
      <c r="Y261" s="378">
        <v>0.14145363947975201</v>
      </c>
      <c r="Z261" s="378">
        <v>0.22631154137069717</v>
      </c>
      <c r="AA261" s="376">
        <v>0</v>
      </c>
      <c r="AB261" s="376">
        <v>0</v>
      </c>
      <c r="AC261" s="377">
        <f t="shared" si="39"/>
        <v>1.2948568332338672</v>
      </c>
      <c r="AD261" s="688">
        <f t="shared" si="31"/>
        <v>5</v>
      </c>
      <c r="AQ261" s="575">
        <f t="shared" si="30"/>
        <v>1.466429029709929E-2</v>
      </c>
    </row>
    <row r="262" spans="1:43" s="366" customFormat="1" x14ac:dyDescent="0.3">
      <c r="A262" s="396" t="s">
        <v>196</v>
      </c>
      <c r="B262" s="386" t="s">
        <v>183</v>
      </c>
      <c r="C262" s="397">
        <v>2021</v>
      </c>
      <c r="D262" s="397">
        <v>2005</v>
      </c>
      <c r="E262" s="398">
        <v>0</v>
      </c>
      <c r="F262" s="369">
        <v>2</v>
      </c>
      <c r="G262" s="393">
        <v>6.5399121999999998</v>
      </c>
      <c r="H262" s="393">
        <v>62.730829</v>
      </c>
      <c r="I262" s="399">
        <v>-104</v>
      </c>
      <c r="K262" s="400" t="s">
        <v>196</v>
      </c>
      <c r="L262" s="368">
        <v>0</v>
      </c>
      <c r="M262" s="398">
        <v>2</v>
      </c>
      <c r="N262" s="390">
        <v>6.11</v>
      </c>
      <c r="O262" s="390">
        <v>80.790000000000006</v>
      </c>
      <c r="P262" s="402" t="s">
        <v>197</v>
      </c>
      <c r="Q262" s="372">
        <f t="shared" si="38"/>
        <v>86.9</v>
      </c>
      <c r="R262" s="401">
        <v>4.5199999999999996</v>
      </c>
      <c r="S262" s="680">
        <v>0.3347789020270856</v>
      </c>
      <c r="T262" s="376">
        <v>0</v>
      </c>
      <c r="U262" s="376">
        <v>0</v>
      </c>
      <c r="V262" s="376">
        <v>0</v>
      </c>
      <c r="W262" s="378">
        <v>9.6281599195187598E-2</v>
      </c>
      <c r="X262" s="378">
        <v>9.0727036006782003E-2</v>
      </c>
      <c r="Y262" s="378">
        <v>6.0595771240022002E-2</v>
      </c>
      <c r="Z262" s="378">
        <v>7.2233981764997596E-2</v>
      </c>
      <c r="AA262" s="376">
        <v>0</v>
      </c>
      <c r="AB262" s="376">
        <v>0</v>
      </c>
      <c r="AC262" s="377">
        <f t="shared" si="39"/>
        <v>0.65461729023407489</v>
      </c>
      <c r="AD262" s="688">
        <f t="shared" si="31"/>
        <v>5</v>
      </c>
      <c r="AQ262" s="575">
        <f t="shared" si="30"/>
        <v>7.5329952846268679E-3</v>
      </c>
    </row>
    <row r="263" spans="1:43" s="366" customFormat="1" x14ac:dyDescent="0.3">
      <c r="A263" s="396" t="s">
        <v>198</v>
      </c>
      <c r="B263" s="386" t="s">
        <v>183</v>
      </c>
      <c r="C263" s="397">
        <v>2021</v>
      </c>
      <c r="D263" s="397">
        <v>2005</v>
      </c>
      <c r="E263" s="398">
        <v>0</v>
      </c>
      <c r="F263" s="369">
        <v>2</v>
      </c>
      <c r="G263" s="393">
        <v>6.3904958000000001</v>
      </c>
      <c r="H263" s="393">
        <v>62.673135299999998</v>
      </c>
      <c r="I263" s="399">
        <v>-90</v>
      </c>
      <c r="K263" s="400" t="s">
        <v>198</v>
      </c>
      <c r="L263" s="368">
        <v>0</v>
      </c>
      <c r="M263" s="398">
        <v>2</v>
      </c>
      <c r="N263" s="390">
        <v>10.199999999999999</v>
      </c>
      <c r="O263" s="390">
        <v>74.399999999999991</v>
      </c>
      <c r="P263" s="402" t="s">
        <v>199</v>
      </c>
      <c r="Q263" s="372">
        <f t="shared" si="38"/>
        <v>84.6</v>
      </c>
      <c r="R263" s="401">
        <v>1.29</v>
      </c>
      <c r="S263" s="680">
        <v>0.24542061988469799</v>
      </c>
      <c r="T263" s="376">
        <v>0</v>
      </c>
      <c r="U263" s="376">
        <v>0</v>
      </c>
      <c r="V263" s="376">
        <v>0</v>
      </c>
      <c r="W263" s="404">
        <v>5.3037522702604006E-2</v>
      </c>
      <c r="X263" s="376">
        <v>0</v>
      </c>
      <c r="Y263" s="376">
        <v>0</v>
      </c>
      <c r="Z263" s="378">
        <v>7.3533290222105863E-2</v>
      </c>
      <c r="AA263" s="376">
        <v>0</v>
      </c>
      <c r="AB263" s="376">
        <v>0</v>
      </c>
      <c r="AC263" s="377">
        <f t="shared" si="39"/>
        <v>0.37199143280940783</v>
      </c>
      <c r="AD263" s="688">
        <f t="shared" si="31"/>
        <v>3</v>
      </c>
      <c r="AQ263" s="575">
        <f t="shared" si="30"/>
        <v>4.3970618535391004E-3</v>
      </c>
    </row>
    <row r="264" spans="1:43" s="366" customFormat="1" x14ac:dyDescent="0.3">
      <c r="A264" s="389" t="s">
        <v>208</v>
      </c>
      <c r="B264" s="361" t="s">
        <v>38</v>
      </c>
      <c r="C264" s="386">
        <v>2021</v>
      </c>
      <c r="D264" s="386">
        <v>103</v>
      </c>
      <c r="E264" s="390">
        <v>0</v>
      </c>
      <c r="F264" s="390">
        <v>2</v>
      </c>
      <c r="G264" s="405">
        <v>6.4875266666666667</v>
      </c>
      <c r="H264" s="406">
        <v>65.358558333333335</v>
      </c>
      <c r="I264" s="407">
        <v>-419.39</v>
      </c>
      <c r="K264" s="389" t="s">
        <v>289</v>
      </c>
      <c r="L264" s="408">
        <v>0</v>
      </c>
      <c r="M264" s="390">
        <v>1</v>
      </c>
      <c r="N264" s="409">
        <v>6.7</v>
      </c>
      <c r="O264" s="410">
        <v>73.7</v>
      </c>
      <c r="P264" s="412" t="s">
        <v>299</v>
      </c>
      <c r="Q264" s="372">
        <f t="shared" si="38"/>
        <v>80.400000000000006</v>
      </c>
      <c r="R264" s="411">
        <v>0.63700000000000001</v>
      </c>
      <c r="S264" s="680">
        <v>0.31591679571702003</v>
      </c>
      <c r="T264" s="376">
        <v>0</v>
      </c>
      <c r="U264" s="376">
        <v>0</v>
      </c>
      <c r="V264" s="378">
        <v>0.16520970133820556</v>
      </c>
      <c r="W264" s="378">
        <v>0.48624822331883399</v>
      </c>
      <c r="X264" s="378">
        <v>0.42112346572579779</v>
      </c>
      <c r="Y264" s="378">
        <v>9.9219199734384367E-2</v>
      </c>
      <c r="Z264" s="378">
        <v>0.17269375505141507</v>
      </c>
      <c r="AA264" s="376">
        <v>0</v>
      </c>
      <c r="AB264" s="376">
        <v>0</v>
      </c>
      <c r="AC264" s="377">
        <f t="shared" si="39"/>
        <v>1.6604111408856568</v>
      </c>
      <c r="AD264" s="688">
        <f t="shared" si="31"/>
        <v>6</v>
      </c>
      <c r="AQ264" s="575">
        <f t="shared" si="30"/>
        <v>2.0651879861761899E-2</v>
      </c>
    </row>
    <row r="265" spans="1:43" s="366" customFormat="1" x14ac:dyDescent="0.3">
      <c r="A265" s="389" t="s">
        <v>210</v>
      </c>
      <c r="B265" s="361" t="s">
        <v>38</v>
      </c>
      <c r="C265" s="386">
        <v>2021</v>
      </c>
      <c r="D265" s="386">
        <v>103</v>
      </c>
      <c r="E265" s="390">
        <v>0</v>
      </c>
      <c r="F265" s="390">
        <v>2</v>
      </c>
      <c r="G265" s="405">
        <v>2.3169798333333333</v>
      </c>
      <c r="H265" s="406">
        <v>62.8384</v>
      </c>
      <c r="I265" s="407">
        <v>-780</v>
      </c>
      <c r="K265" s="389" t="s">
        <v>290</v>
      </c>
      <c r="L265" s="408">
        <v>0</v>
      </c>
      <c r="M265" s="390">
        <v>1</v>
      </c>
      <c r="N265" s="409">
        <v>6.63</v>
      </c>
      <c r="O265" s="410">
        <v>63.67</v>
      </c>
      <c r="P265" s="412" t="s">
        <v>300</v>
      </c>
      <c r="Q265" s="372">
        <f t="shared" si="38"/>
        <v>70.3</v>
      </c>
      <c r="R265" s="411">
        <v>0.57699999999999996</v>
      </c>
      <c r="S265" s="378">
        <v>3.6568765366970485E-2</v>
      </c>
      <c r="T265" s="376">
        <v>0</v>
      </c>
      <c r="U265" s="376">
        <v>0</v>
      </c>
      <c r="V265" s="376">
        <v>0</v>
      </c>
      <c r="W265" s="378">
        <v>7.9045326846006125E-2</v>
      </c>
      <c r="X265" s="726">
        <v>0</v>
      </c>
      <c r="Y265" s="376">
        <v>0</v>
      </c>
      <c r="Z265" s="378">
        <v>7.6279374890185159E-2</v>
      </c>
      <c r="AA265" s="376">
        <v>0</v>
      </c>
      <c r="AB265" s="376">
        <v>0</v>
      </c>
      <c r="AC265" s="377">
        <f t="shared" si="39"/>
        <v>0.19189346710316177</v>
      </c>
      <c r="AD265" s="688">
        <f t="shared" si="31"/>
        <v>3</v>
      </c>
      <c r="AQ265" s="575">
        <f t="shared" si="30"/>
        <v>2.7296368008984605E-3</v>
      </c>
    </row>
    <row r="266" spans="1:43" s="366" customFormat="1" x14ac:dyDescent="0.3">
      <c r="A266" s="389" t="s">
        <v>211</v>
      </c>
      <c r="B266" s="361" t="s">
        <v>38</v>
      </c>
      <c r="C266" s="386">
        <v>2021</v>
      </c>
      <c r="D266" s="386">
        <v>104</v>
      </c>
      <c r="E266" s="390">
        <v>0</v>
      </c>
      <c r="F266" s="390">
        <v>2</v>
      </c>
      <c r="G266" s="405">
        <v>4.889265</v>
      </c>
      <c r="H266" s="406">
        <v>64.608649999999997</v>
      </c>
      <c r="I266" s="407">
        <v>-1039.3599999999999</v>
      </c>
      <c r="K266" s="389" t="s">
        <v>291</v>
      </c>
      <c r="L266" s="408">
        <v>0</v>
      </c>
      <c r="M266" s="390">
        <v>1</v>
      </c>
      <c r="N266" s="413">
        <v>13.4</v>
      </c>
      <c r="O266" s="409">
        <v>81.8</v>
      </c>
      <c r="P266" s="412" t="s">
        <v>301</v>
      </c>
      <c r="Q266" s="372">
        <f t="shared" si="38"/>
        <v>95.2</v>
      </c>
      <c r="R266" s="414">
        <v>1.2</v>
      </c>
      <c r="S266" s="680">
        <v>0.24939314522752046</v>
      </c>
      <c r="T266" s="376">
        <v>0</v>
      </c>
      <c r="U266" s="376">
        <v>0</v>
      </c>
      <c r="V266" s="378">
        <v>6.3248790677702491E-2</v>
      </c>
      <c r="W266" s="378">
        <v>0.17505013231292918</v>
      </c>
      <c r="X266" s="378">
        <v>9.1228083450832595E-2</v>
      </c>
      <c r="Y266" s="378">
        <v>8.5044308301704244E-2</v>
      </c>
      <c r="Z266" s="378">
        <v>0.20969351041032855</v>
      </c>
      <c r="AA266" s="376">
        <v>0</v>
      </c>
      <c r="AB266" s="376">
        <v>0</v>
      </c>
      <c r="AC266" s="377">
        <f t="shared" si="39"/>
        <v>0.87365797038101756</v>
      </c>
      <c r="AD266" s="688">
        <f t="shared" si="31"/>
        <v>6</v>
      </c>
      <c r="AQ266" s="575">
        <f t="shared" si="30"/>
        <v>9.1770795208090082E-3</v>
      </c>
    </row>
    <row r="267" spans="1:43" s="366" customFormat="1" x14ac:dyDescent="0.3">
      <c r="A267" s="389" t="s">
        <v>212</v>
      </c>
      <c r="B267" s="361" t="s">
        <v>38</v>
      </c>
      <c r="C267" s="386">
        <v>2021</v>
      </c>
      <c r="D267" s="386">
        <v>104</v>
      </c>
      <c r="E267" s="390">
        <v>0</v>
      </c>
      <c r="F267" s="390">
        <v>2</v>
      </c>
      <c r="G267" s="405">
        <v>9.3359225000000006</v>
      </c>
      <c r="H267" s="406">
        <v>64.520368000000005</v>
      </c>
      <c r="I267" s="407">
        <v>-293.5</v>
      </c>
      <c r="K267" s="389" t="s">
        <v>292</v>
      </c>
      <c r="L267" s="408">
        <v>0</v>
      </c>
      <c r="M267" s="390">
        <v>1</v>
      </c>
      <c r="N267" s="413">
        <v>6.52</v>
      </c>
      <c r="O267" s="409">
        <v>73.28</v>
      </c>
      <c r="P267" s="412" t="s">
        <v>302</v>
      </c>
      <c r="Q267" s="372">
        <f t="shared" si="38"/>
        <v>79.8</v>
      </c>
      <c r="R267" s="411">
        <v>0.626</v>
      </c>
      <c r="S267" s="680">
        <v>0.36864796376870174</v>
      </c>
      <c r="T267" s="376">
        <v>0</v>
      </c>
      <c r="U267" s="378">
        <v>0.12556427385891392</v>
      </c>
      <c r="V267" s="378">
        <v>0.16186975130084286</v>
      </c>
      <c r="W267" s="378">
        <v>0.57127309944168991</v>
      </c>
      <c r="X267" s="378">
        <v>0.27838913405789795</v>
      </c>
      <c r="Y267" s="378">
        <v>8.0772347858972776E-2</v>
      </c>
      <c r="Z267" s="378">
        <v>0.1584493114421556</v>
      </c>
      <c r="AA267" s="376">
        <v>0</v>
      </c>
      <c r="AB267" s="376">
        <v>0</v>
      </c>
      <c r="AC267" s="377">
        <f t="shared" si="39"/>
        <v>1.7449658817291749</v>
      </c>
      <c r="AD267" s="688">
        <f t="shared" si="31"/>
        <v>7</v>
      </c>
      <c r="AQ267" s="575">
        <f t="shared" si="30"/>
        <v>2.1866740372546052E-2</v>
      </c>
    </row>
    <row r="268" spans="1:43" s="366" customFormat="1" x14ac:dyDescent="0.3">
      <c r="A268" s="389" t="s">
        <v>213</v>
      </c>
      <c r="B268" s="361" t="s">
        <v>38</v>
      </c>
      <c r="C268" s="386">
        <v>2021</v>
      </c>
      <c r="D268" s="386">
        <v>104</v>
      </c>
      <c r="E268" s="390">
        <v>0</v>
      </c>
      <c r="F268" s="390">
        <v>2</v>
      </c>
      <c r="G268" s="405">
        <v>10.818914833333332</v>
      </c>
      <c r="H268" s="406">
        <v>65.680823833333335</v>
      </c>
      <c r="I268" s="407">
        <v>-383.5</v>
      </c>
      <c r="K268" s="389" t="s">
        <v>293</v>
      </c>
      <c r="L268" s="408">
        <v>0</v>
      </c>
      <c r="M268" s="390">
        <v>1</v>
      </c>
      <c r="N268" s="413">
        <v>4.7300000000000004</v>
      </c>
      <c r="O268" s="413">
        <v>45.17</v>
      </c>
      <c r="P268" s="412" t="s">
        <v>303</v>
      </c>
      <c r="Q268" s="372">
        <f t="shared" si="38"/>
        <v>49.900000000000006</v>
      </c>
      <c r="R268" s="411">
        <v>0.42799999999999999</v>
      </c>
      <c r="S268" s="680">
        <v>0.23658853040506231</v>
      </c>
      <c r="T268" s="376">
        <v>0</v>
      </c>
      <c r="U268" s="376">
        <v>0</v>
      </c>
      <c r="V268" s="378">
        <v>9.0744329733394899E-2</v>
      </c>
      <c r="W268" s="378">
        <v>0.34728617277316615</v>
      </c>
      <c r="X268" s="378">
        <v>0.18729944624338321</v>
      </c>
      <c r="Y268" s="376">
        <v>0</v>
      </c>
      <c r="Z268" s="378">
        <v>0.12023251659993246</v>
      </c>
      <c r="AA268" s="376">
        <v>0</v>
      </c>
      <c r="AB268" s="376">
        <v>0</v>
      </c>
      <c r="AC268" s="377">
        <f t="shared" si="39"/>
        <v>0.98215099575493903</v>
      </c>
      <c r="AD268" s="688">
        <f t="shared" si="31"/>
        <v>5</v>
      </c>
      <c r="AQ268" s="575">
        <f t="shared" si="30"/>
        <v>1.9682384684467712E-2</v>
      </c>
    </row>
    <row r="269" spans="1:43" s="422" customFormat="1" x14ac:dyDescent="0.3">
      <c r="A269" s="415" t="s">
        <v>214</v>
      </c>
      <c r="B269" s="416" t="s">
        <v>38</v>
      </c>
      <c r="C269" s="417">
        <v>2021</v>
      </c>
      <c r="D269" s="417">
        <v>104</v>
      </c>
      <c r="E269" s="418">
        <v>0</v>
      </c>
      <c r="F269" s="418">
        <v>2</v>
      </c>
      <c r="G269" s="419">
        <v>12.486304499999999</v>
      </c>
      <c r="H269" s="420">
        <v>66.833394666666663</v>
      </c>
      <c r="I269" s="421">
        <v>-240.5</v>
      </c>
      <c r="K269" s="415" t="s">
        <v>294</v>
      </c>
      <c r="L269" s="423">
        <v>0</v>
      </c>
      <c r="M269" s="418">
        <v>1</v>
      </c>
      <c r="N269" s="424">
        <v>3.21</v>
      </c>
      <c r="O269" s="424">
        <v>40.39</v>
      </c>
      <c r="P269" s="427" t="s">
        <v>304</v>
      </c>
      <c r="Q269" s="425">
        <f t="shared" si="38"/>
        <v>43.6</v>
      </c>
      <c r="R269" s="426">
        <v>0.49399999999999999</v>
      </c>
      <c r="S269" s="378">
        <v>0.20314535065370287</v>
      </c>
      <c r="T269" s="376">
        <v>0</v>
      </c>
      <c r="U269" s="376">
        <v>0</v>
      </c>
      <c r="V269" s="378">
        <v>7.1335336297871588E-2</v>
      </c>
      <c r="W269" s="378">
        <v>0.21224109444833675</v>
      </c>
      <c r="X269" s="378">
        <v>0.16837008060492054</v>
      </c>
      <c r="Y269" s="376">
        <v>0</v>
      </c>
      <c r="Z269" s="378">
        <v>0.10114544882317517</v>
      </c>
      <c r="AA269" s="376">
        <v>0</v>
      </c>
      <c r="AB269" s="376">
        <v>0</v>
      </c>
      <c r="AC269" s="428">
        <f t="shared" si="39"/>
        <v>0.75623731082800694</v>
      </c>
      <c r="AD269" s="688">
        <f t="shared" si="31"/>
        <v>5</v>
      </c>
      <c r="AQ269" s="575">
        <f t="shared" si="30"/>
        <v>1.7344892450183644E-2</v>
      </c>
    </row>
    <row r="270" spans="1:43" s="337" customFormat="1" x14ac:dyDescent="0.3">
      <c r="A270" s="330" t="s">
        <v>184</v>
      </c>
      <c r="B270" s="331" t="s">
        <v>183</v>
      </c>
      <c r="C270" s="332">
        <v>2020</v>
      </c>
      <c r="D270" s="332">
        <v>2002</v>
      </c>
      <c r="E270" s="333">
        <v>0</v>
      </c>
      <c r="F270" s="334">
        <v>2</v>
      </c>
      <c r="G270" s="335">
        <v>6.0426222999999997</v>
      </c>
      <c r="H270" s="335">
        <v>59.234572999999997</v>
      </c>
      <c r="I270" s="336">
        <v>-348</v>
      </c>
      <c r="K270" s="338" t="s">
        <v>184</v>
      </c>
      <c r="L270" s="339">
        <v>0</v>
      </c>
      <c r="M270" s="333">
        <v>2</v>
      </c>
      <c r="N270" s="340">
        <v>20.9</v>
      </c>
      <c r="O270" s="340">
        <v>76</v>
      </c>
      <c r="P270" s="343" t="s">
        <v>185</v>
      </c>
      <c r="Q270" s="342">
        <f>N270+O270</f>
        <v>96.9</v>
      </c>
      <c r="R270" s="340">
        <v>2.33</v>
      </c>
      <c r="S270" s="679">
        <v>1.2353740179945203</v>
      </c>
      <c r="T270" s="344">
        <v>0</v>
      </c>
      <c r="U270" s="345">
        <v>6.39429041959408E-2</v>
      </c>
      <c r="V270" s="345">
        <v>6.14325405267412E-2</v>
      </c>
      <c r="W270" s="345">
        <v>0.53264612579765602</v>
      </c>
      <c r="X270" s="345">
        <v>0.49690977024362404</v>
      </c>
      <c r="Y270" s="345">
        <v>0.2538549204435292</v>
      </c>
      <c r="Z270" s="345">
        <v>0.35396640379024641</v>
      </c>
      <c r="AA270" s="344">
        <v>0</v>
      </c>
      <c r="AB270" s="344">
        <v>0</v>
      </c>
      <c r="AC270" s="346">
        <f t="shared" ref="AC270:AC275" si="40">SUM(S270:AB270)</f>
        <v>2.9981266829922575</v>
      </c>
      <c r="AD270" s="688">
        <f t="shared" si="31"/>
        <v>7</v>
      </c>
      <c r="AE270" s="328" t="s">
        <v>541</v>
      </c>
      <c r="AF270" s="302">
        <f>MIN(S270:S275)</f>
        <v>0.28490479523815826</v>
      </c>
      <c r="AG270" s="302">
        <f t="shared" ref="AG270:AP270" si="41">MIN(T270:T275)</f>
        <v>0</v>
      </c>
      <c r="AH270" s="302">
        <f t="shared" si="41"/>
        <v>0</v>
      </c>
      <c r="AI270" s="302">
        <f t="shared" si="41"/>
        <v>0</v>
      </c>
      <c r="AJ270" s="302">
        <f t="shared" si="41"/>
        <v>0.12711701820014193</v>
      </c>
      <c r="AK270" s="302">
        <f t="shared" si="41"/>
        <v>5.0550582450053207E-2</v>
      </c>
      <c r="AL270" s="302">
        <f t="shared" si="41"/>
        <v>0</v>
      </c>
      <c r="AM270" s="302">
        <f t="shared" si="41"/>
        <v>0.11823633750377431</v>
      </c>
      <c r="AN270" s="302">
        <f t="shared" si="41"/>
        <v>0</v>
      </c>
      <c r="AO270" s="302">
        <f t="shared" si="41"/>
        <v>0</v>
      </c>
      <c r="AP270" s="302">
        <f t="shared" si="41"/>
        <v>0.75296526158782251</v>
      </c>
      <c r="AQ270" s="575">
        <f t="shared" si="30"/>
        <v>3.0940419845121334E-2</v>
      </c>
    </row>
    <row r="271" spans="1:43" s="337" customFormat="1" x14ac:dyDescent="0.3">
      <c r="A271" s="330" t="s">
        <v>186</v>
      </c>
      <c r="B271" s="331" t="s">
        <v>183</v>
      </c>
      <c r="C271" s="332">
        <v>2020</v>
      </c>
      <c r="D271" s="332">
        <v>2002</v>
      </c>
      <c r="E271" s="333">
        <v>0</v>
      </c>
      <c r="F271" s="334">
        <v>2</v>
      </c>
      <c r="G271" s="335">
        <v>5.8154466999999999</v>
      </c>
      <c r="H271" s="335">
        <v>59.304736499999997</v>
      </c>
      <c r="I271" s="336">
        <v>-702</v>
      </c>
      <c r="K271" s="338" t="s">
        <v>186</v>
      </c>
      <c r="L271" s="339">
        <v>0</v>
      </c>
      <c r="M271" s="333">
        <v>2</v>
      </c>
      <c r="N271" s="340">
        <v>23.7</v>
      </c>
      <c r="O271" s="340">
        <v>73.3</v>
      </c>
      <c r="P271" s="343" t="s">
        <v>187</v>
      </c>
      <c r="Q271" s="342">
        <f>N271+O271</f>
        <v>97</v>
      </c>
      <c r="R271" s="340">
        <v>2.19</v>
      </c>
      <c r="S271" s="679">
        <v>1.6830041033879404</v>
      </c>
      <c r="T271" s="344">
        <v>0</v>
      </c>
      <c r="U271" s="345">
        <v>0.12840363228849722</v>
      </c>
      <c r="V271" s="345">
        <v>0.1626350077219624</v>
      </c>
      <c r="W271" s="345">
        <v>0.81777019016766395</v>
      </c>
      <c r="X271" s="345">
        <v>0.79444540636037597</v>
      </c>
      <c r="Y271" s="345">
        <v>0.37655541465669118</v>
      </c>
      <c r="Z271" s="345">
        <v>0.43659466079067599</v>
      </c>
      <c r="AA271" s="344">
        <v>0</v>
      </c>
      <c r="AB271" s="344">
        <v>0</v>
      </c>
      <c r="AC271" s="677">
        <f t="shared" si="40"/>
        <v>4.3994084153738067</v>
      </c>
      <c r="AD271" s="688">
        <f t="shared" si="31"/>
        <v>7</v>
      </c>
      <c r="AE271" s="328" t="s">
        <v>542</v>
      </c>
      <c r="AF271" s="302">
        <f>AVERAGE(S270:S275)</f>
        <v>0.76078898932697625</v>
      </c>
      <c r="AG271" s="302">
        <f t="shared" ref="AG271:AP271" si="42">AVERAGE(T270:T275)</f>
        <v>0</v>
      </c>
      <c r="AH271" s="302">
        <f t="shared" si="42"/>
        <v>3.2057756080739665E-2</v>
      </c>
      <c r="AI271" s="302">
        <f t="shared" si="42"/>
        <v>6.5153855607818958E-2</v>
      </c>
      <c r="AJ271" s="302">
        <f t="shared" si="42"/>
        <v>0.40071512015916771</v>
      </c>
      <c r="AK271" s="302">
        <f t="shared" si="42"/>
        <v>0.35979355240422661</v>
      </c>
      <c r="AL271" s="302">
        <f t="shared" si="42"/>
        <v>0.1504245908465873</v>
      </c>
      <c r="AM271" s="302">
        <f t="shared" si="42"/>
        <v>0.31430818703170765</v>
      </c>
      <c r="AN271" s="302">
        <f t="shared" si="42"/>
        <v>4.878261720295033E-2</v>
      </c>
      <c r="AO271" s="302">
        <f t="shared" si="42"/>
        <v>6.4150012584602942E-2</v>
      </c>
      <c r="AP271" s="302">
        <f t="shared" si="42"/>
        <v>2.1961746812447775</v>
      </c>
      <c r="AQ271" s="575">
        <f t="shared" si="30"/>
        <v>4.5354725931688732E-2</v>
      </c>
    </row>
    <row r="272" spans="1:43" s="337" customFormat="1" x14ac:dyDescent="0.3">
      <c r="A272" s="330" t="s">
        <v>188</v>
      </c>
      <c r="B272" s="331" t="s">
        <v>183</v>
      </c>
      <c r="C272" s="332">
        <v>2020</v>
      </c>
      <c r="D272" s="332">
        <v>2002</v>
      </c>
      <c r="E272" s="333">
        <v>0</v>
      </c>
      <c r="F272" s="334">
        <v>2</v>
      </c>
      <c r="G272" s="335">
        <v>5.5448234999999997</v>
      </c>
      <c r="H272" s="335">
        <v>59.093418700000001</v>
      </c>
      <c r="I272" s="336">
        <v>-283</v>
      </c>
      <c r="K272" s="338" t="s">
        <v>188</v>
      </c>
      <c r="L272" s="339">
        <v>0</v>
      </c>
      <c r="M272" s="333">
        <v>2</v>
      </c>
      <c r="N272" s="340">
        <v>18.3</v>
      </c>
      <c r="O272" s="340">
        <v>69.900000000000006</v>
      </c>
      <c r="P272" s="343" t="s">
        <v>189</v>
      </c>
      <c r="Q272" s="342">
        <f>N272+O272</f>
        <v>88.2</v>
      </c>
      <c r="R272" s="340">
        <v>2.09</v>
      </c>
      <c r="S272" s="680">
        <v>0.39524141268949359</v>
      </c>
      <c r="T272" s="344">
        <v>0</v>
      </c>
      <c r="U272" s="344">
        <v>0</v>
      </c>
      <c r="V272" s="344">
        <v>0</v>
      </c>
      <c r="W272" s="345">
        <v>0.19313744296081761</v>
      </c>
      <c r="X272" s="345">
        <v>0.20269166029570643</v>
      </c>
      <c r="Y272" s="345">
        <v>8.4978411128866005E-2</v>
      </c>
      <c r="Z272" s="345">
        <v>0.15558606965695401</v>
      </c>
      <c r="AA272" s="344">
        <v>0</v>
      </c>
      <c r="AB272" s="344">
        <v>0</v>
      </c>
      <c r="AC272" s="346">
        <f t="shared" si="40"/>
        <v>1.0316349967318377</v>
      </c>
      <c r="AD272" s="688">
        <f t="shared" si="31"/>
        <v>5</v>
      </c>
      <c r="AE272" s="328" t="s">
        <v>543</v>
      </c>
      <c r="AF272" s="302">
        <f>MEDIAN(S270:S275)</f>
        <v>0.51783184691132877</v>
      </c>
      <c r="AG272" s="302">
        <f t="shared" ref="AG272:AP272" si="43">MEDIAN(T270:T275)</f>
        <v>0</v>
      </c>
      <c r="AH272" s="302">
        <f t="shared" si="43"/>
        <v>0</v>
      </c>
      <c r="AI272" s="302">
        <f t="shared" si="43"/>
        <v>3.07162702633706E-2</v>
      </c>
      <c r="AJ272" s="302">
        <f t="shared" si="43"/>
        <v>0.36289178437923686</v>
      </c>
      <c r="AK272" s="302">
        <f t="shared" si="43"/>
        <v>0.31422647217058991</v>
      </c>
      <c r="AL272" s="302">
        <f t="shared" si="43"/>
        <v>0.1004405508394164</v>
      </c>
      <c r="AM272" s="302">
        <f t="shared" si="43"/>
        <v>0.25477623672360022</v>
      </c>
      <c r="AN272" s="302">
        <f t="shared" si="43"/>
        <v>0</v>
      </c>
      <c r="AO272" s="302">
        <f t="shared" si="43"/>
        <v>0</v>
      </c>
      <c r="AP272" s="302">
        <f t="shared" si="43"/>
        <v>1.9974563653914701</v>
      </c>
      <c r="AQ272" s="575">
        <f t="shared" si="30"/>
        <v>1.1696541913059383E-2</v>
      </c>
    </row>
    <row r="273" spans="1:43" s="337" customFormat="1" x14ac:dyDescent="0.3">
      <c r="A273" s="330" t="s">
        <v>190</v>
      </c>
      <c r="B273" s="331" t="s">
        <v>183</v>
      </c>
      <c r="C273" s="332">
        <v>2020</v>
      </c>
      <c r="D273" s="332">
        <v>2002</v>
      </c>
      <c r="E273" s="333">
        <v>0</v>
      </c>
      <c r="F273" s="334">
        <v>2</v>
      </c>
      <c r="G273" s="335">
        <v>5.7725464999999998</v>
      </c>
      <c r="H273" s="335">
        <v>58.943842699999998</v>
      </c>
      <c r="I273" s="336">
        <v>-240</v>
      </c>
      <c r="K273" s="338" t="s">
        <v>190</v>
      </c>
      <c r="L273" s="339">
        <v>0</v>
      </c>
      <c r="M273" s="333">
        <v>2</v>
      </c>
      <c r="N273" s="347">
        <v>7.73</v>
      </c>
      <c r="O273" s="347">
        <v>76.47</v>
      </c>
      <c r="P273" s="343" t="s">
        <v>191</v>
      </c>
      <c r="Q273" s="342">
        <f>N273+O273</f>
        <v>84.2</v>
      </c>
      <c r="R273" s="340">
        <v>5.5</v>
      </c>
      <c r="S273" s="680">
        <v>0.64042228113316402</v>
      </c>
      <c r="T273" s="344">
        <v>0</v>
      </c>
      <c r="U273" s="344">
        <v>0</v>
      </c>
      <c r="V273" s="344">
        <v>0</v>
      </c>
      <c r="W273" s="345">
        <v>0.17134183313668042</v>
      </c>
      <c r="X273" s="345">
        <v>5.0550582450053207E-2</v>
      </c>
      <c r="Y273" s="345">
        <v>0.1159026905499668</v>
      </c>
      <c r="Z273" s="345">
        <v>0.66892481332919995</v>
      </c>
      <c r="AA273" s="345">
        <v>0.292695703217702</v>
      </c>
      <c r="AB273" s="345">
        <v>0.38490007550761762</v>
      </c>
      <c r="AC273" s="346">
        <f t="shared" si="40"/>
        <v>2.3247379793243841</v>
      </c>
      <c r="AD273" s="688">
        <f t="shared" si="31"/>
        <v>7</v>
      </c>
      <c r="AE273" s="328" t="s">
        <v>544</v>
      </c>
      <c r="AF273" s="302">
        <f>MAX(S270:S275)</f>
        <v>1.6830041033879404</v>
      </c>
      <c r="AG273" s="302">
        <f t="shared" ref="AG273:AP273" si="44">MAX(T270:T275)</f>
        <v>0</v>
      </c>
      <c r="AH273" s="302">
        <f t="shared" si="44"/>
        <v>0.12840363228849722</v>
      </c>
      <c r="AI273" s="302">
        <f t="shared" si="44"/>
        <v>0.16685558539821013</v>
      </c>
      <c r="AJ273" s="302">
        <f t="shared" si="44"/>
        <v>0.81777019016766395</v>
      </c>
      <c r="AK273" s="302">
        <f t="shared" si="44"/>
        <v>0.79444540636037597</v>
      </c>
      <c r="AL273" s="302">
        <f t="shared" si="44"/>
        <v>0.37655541465669118</v>
      </c>
      <c r="AM273" s="302">
        <f t="shared" si="44"/>
        <v>0.66892481332919995</v>
      </c>
      <c r="AN273" s="302">
        <f t="shared" si="44"/>
        <v>0.292695703217702</v>
      </c>
      <c r="AO273" s="302">
        <f t="shared" si="44"/>
        <v>0.38490007550761762</v>
      </c>
      <c r="AP273" s="302">
        <f t="shared" si="44"/>
        <v>4.3994084153738067</v>
      </c>
      <c r="AQ273" s="575">
        <f t="shared" si="30"/>
        <v>2.7609714718816913E-2</v>
      </c>
    </row>
    <row r="274" spans="1:43" s="337" customFormat="1" x14ac:dyDescent="0.3">
      <c r="A274" s="351"/>
      <c r="B274" s="416" t="s">
        <v>38</v>
      </c>
      <c r="C274" s="337">
        <v>2022</v>
      </c>
      <c r="H274" s="337">
        <v>59.03151798333333</v>
      </c>
      <c r="K274" s="348"/>
      <c r="L274" s="349"/>
      <c r="M274" s="341"/>
      <c r="N274" s="341"/>
      <c r="O274" s="341"/>
      <c r="P274" s="351" t="s">
        <v>612</v>
      </c>
      <c r="Q274" s="661">
        <v>97.4</v>
      </c>
      <c r="R274" s="350">
        <v>1.9</v>
      </c>
      <c r="S274" s="681">
        <v>0.28490479523815826</v>
      </c>
      <c r="T274" s="344">
        <v>0</v>
      </c>
      <c r="U274" s="344">
        <v>0</v>
      </c>
      <c r="V274" s="344">
        <v>0</v>
      </c>
      <c r="W274" s="352">
        <v>0.12711701820014193</v>
      </c>
      <c r="X274" s="352">
        <v>0.18840261103012673</v>
      </c>
      <c r="Y274" s="344">
        <v>0</v>
      </c>
      <c r="Z274" s="352">
        <v>0.15254083711939556</v>
      </c>
      <c r="AA274" s="344">
        <v>0</v>
      </c>
      <c r="AB274" s="344">
        <v>0</v>
      </c>
      <c r="AC274" s="346">
        <f t="shared" si="40"/>
        <v>0.75296526158782251</v>
      </c>
      <c r="AD274" s="688">
        <f t="shared" si="31"/>
        <v>4</v>
      </c>
      <c r="AE274" s="328" t="s">
        <v>545</v>
      </c>
      <c r="AF274" s="302">
        <f>STDEV(S270:S275)</f>
        <v>0.57262851046109053</v>
      </c>
      <c r="AG274" s="302">
        <f t="shared" ref="AG274:AP274" si="45">STDEV(T270:T275)</f>
        <v>0</v>
      </c>
      <c r="AH274" s="302">
        <f t="shared" si="45"/>
        <v>5.3684242440957777E-2</v>
      </c>
      <c r="AI274" s="302">
        <f t="shared" si="45"/>
        <v>8.0740002164335772E-2</v>
      </c>
      <c r="AJ274" s="302">
        <f t="shared" si="45"/>
        <v>0.27856770805125491</v>
      </c>
      <c r="AK274" s="302">
        <f t="shared" si="45"/>
        <v>0.26898397971449739</v>
      </c>
      <c r="AL274" s="302">
        <f t="shared" si="45"/>
        <v>0.13871059999677046</v>
      </c>
      <c r="AM274" s="302">
        <f t="shared" si="45"/>
        <v>0.21544617132191865</v>
      </c>
      <c r="AN274" s="302">
        <f t="shared" si="45"/>
        <v>0.11949252046474505</v>
      </c>
      <c r="AO274" s="302">
        <f t="shared" si="45"/>
        <v>0.15713479782539669</v>
      </c>
      <c r="AP274" s="302">
        <f t="shared" si="45"/>
        <v>1.3586446521332363</v>
      </c>
      <c r="AQ274" s="575">
        <f t="shared" si="30"/>
        <v>7.7306495029550561E-3</v>
      </c>
    </row>
    <row r="275" spans="1:43" s="353" customFormat="1" x14ac:dyDescent="0.3">
      <c r="A275" s="351"/>
      <c r="B275" s="416" t="s">
        <v>38</v>
      </c>
      <c r="C275" s="353">
        <v>2022</v>
      </c>
      <c r="H275" s="353">
        <v>58.81283333333333</v>
      </c>
      <c r="K275" s="354"/>
      <c r="L275" s="355"/>
      <c r="M275" s="356"/>
      <c r="N275" s="356"/>
      <c r="O275" s="356"/>
      <c r="P275" s="351" t="s">
        <v>613</v>
      </c>
      <c r="Q275" s="661">
        <v>96.5</v>
      </c>
      <c r="R275" s="357">
        <v>1.57</v>
      </c>
      <c r="S275" s="682">
        <v>0.32578732551858108</v>
      </c>
      <c r="T275" s="344">
        <v>0</v>
      </c>
      <c r="U275" s="344">
        <v>0</v>
      </c>
      <c r="V275" s="358">
        <v>0.16685558539821013</v>
      </c>
      <c r="W275" s="358">
        <v>0.56227811069204647</v>
      </c>
      <c r="X275" s="358">
        <v>0.42576128404547336</v>
      </c>
      <c r="Y275" s="358">
        <v>7.1256108300470619E-2</v>
      </c>
      <c r="Z275" s="358">
        <v>0.11823633750377431</v>
      </c>
      <c r="AA275" s="344">
        <v>0</v>
      </c>
      <c r="AB275" s="344">
        <v>0</v>
      </c>
      <c r="AC275" s="359">
        <f t="shared" si="40"/>
        <v>1.6701747514585559</v>
      </c>
      <c r="AD275" s="688">
        <f t="shared" si="31"/>
        <v>6</v>
      </c>
      <c r="AE275" s="645" t="s">
        <v>546</v>
      </c>
      <c r="AF275" s="645">
        <f>COUNT(S270:S275)</f>
        <v>6</v>
      </c>
      <c r="AG275" s="645">
        <f t="shared" ref="AG275:AP275" si="46">COUNT(T270:T275)</f>
        <v>6</v>
      </c>
      <c r="AH275" s="645">
        <f t="shared" si="46"/>
        <v>6</v>
      </c>
      <c r="AI275" s="645">
        <f t="shared" si="46"/>
        <v>6</v>
      </c>
      <c r="AJ275" s="645">
        <f t="shared" si="46"/>
        <v>6</v>
      </c>
      <c r="AK275" s="645">
        <f t="shared" si="46"/>
        <v>6</v>
      </c>
      <c r="AL275" s="645">
        <f t="shared" si="46"/>
        <v>6</v>
      </c>
      <c r="AM275" s="645">
        <f t="shared" si="46"/>
        <v>6</v>
      </c>
      <c r="AN275" s="645">
        <f t="shared" si="46"/>
        <v>6</v>
      </c>
      <c r="AO275" s="645">
        <f t="shared" si="46"/>
        <v>6</v>
      </c>
      <c r="AP275" s="645">
        <f t="shared" si="46"/>
        <v>6</v>
      </c>
      <c r="AQ275" s="575">
        <f t="shared" si="30"/>
        <v>1.7307510377808869E-2</v>
      </c>
    </row>
    <row r="276" spans="1:43" x14ac:dyDescent="0.3">
      <c r="P276" s="141" t="s">
        <v>617</v>
      </c>
    </row>
    <row r="277" spans="1:43" x14ac:dyDescent="0.3">
      <c r="P277" s="328" t="s">
        <v>541</v>
      </c>
      <c r="Q277" s="662">
        <f>MIN(Q181:Q275)</f>
        <v>13.4</v>
      </c>
      <c r="R277" s="302">
        <f>MIN(R181:R275)</f>
        <v>0.25409999999999999</v>
      </c>
      <c r="S277" s="302">
        <f>MIN(S181:S275)</f>
        <v>0</v>
      </c>
      <c r="T277" s="302">
        <f t="shared" ref="T277:AC277" si="47">MIN(T181:T275)</f>
        <v>0</v>
      </c>
      <c r="U277" s="302">
        <f t="shared" si="47"/>
        <v>0</v>
      </c>
      <c r="V277" s="302">
        <f t="shared" si="47"/>
        <v>0</v>
      </c>
      <c r="W277" s="302">
        <f t="shared" si="47"/>
        <v>0</v>
      </c>
      <c r="X277" s="302">
        <f t="shared" si="47"/>
        <v>0</v>
      </c>
      <c r="Y277" s="302">
        <f t="shared" si="47"/>
        <v>0</v>
      </c>
      <c r="Z277" s="302">
        <f t="shared" si="47"/>
        <v>0</v>
      </c>
      <c r="AA277" s="302">
        <f t="shared" si="47"/>
        <v>0</v>
      </c>
      <c r="AB277" s="302">
        <f t="shared" si="47"/>
        <v>0</v>
      </c>
      <c r="AC277" s="302">
        <f t="shared" si="47"/>
        <v>0</v>
      </c>
      <c r="AD277" s="302"/>
    </row>
    <row r="278" spans="1:43" x14ac:dyDescent="0.3">
      <c r="P278" s="328" t="s">
        <v>542</v>
      </c>
      <c r="Q278" s="662">
        <f>AVERAGE(Q181:Q275)</f>
        <v>70.550863157894725</v>
      </c>
      <c r="R278" s="329">
        <f>AVERAGE(R181:R275)</f>
        <v>1.3735242105263159</v>
      </c>
      <c r="S278" s="302">
        <f>AVERAGE(S181:S275)</f>
        <v>0.28116687146619435</v>
      </c>
      <c r="T278" s="302">
        <f t="shared" ref="T278:AC278" si="48">AVERAGE(T181:T275)</f>
        <v>0</v>
      </c>
      <c r="U278" s="302">
        <f t="shared" si="48"/>
        <v>1.1284818392375457E-2</v>
      </c>
      <c r="V278" s="302">
        <f t="shared" si="48"/>
        <v>3.7498292434868026E-2</v>
      </c>
      <c r="W278" s="302">
        <f t="shared" si="48"/>
        <v>0.33890972764368904</v>
      </c>
      <c r="X278" s="302">
        <f t="shared" si="48"/>
        <v>0.21519354665374313</v>
      </c>
      <c r="Y278" s="302">
        <f t="shared" si="48"/>
        <v>4.4104461319152279E-2</v>
      </c>
      <c r="Z278" s="302">
        <f t="shared" si="48"/>
        <v>8.5819407640509535E-2</v>
      </c>
      <c r="AA278" s="302">
        <f t="shared" si="48"/>
        <v>3.0810074022916E-3</v>
      </c>
      <c r="AB278" s="302">
        <f t="shared" si="48"/>
        <v>4.051579742185449E-3</v>
      </c>
      <c r="AC278" s="329">
        <f t="shared" si="48"/>
        <v>1.0211097126950082</v>
      </c>
      <c r="AD278" s="302"/>
    </row>
    <row r="279" spans="1:43" x14ac:dyDescent="0.3">
      <c r="P279" s="328" t="s">
        <v>543</v>
      </c>
      <c r="Q279" s="662">
        <f>MEDIAN(Q181:Q275)</f>
        <v>81.649999999999991</v>
      </c>
      <c r="R279" s="329">
        <f>MEDIAN(R181:R275)</f>
        <v>1.2</v>
      </c>
      <c r="S279" s="302">
        <f>MEDIAN(S181:S275)</f>
        <v>0.20572332419609221</v>
      </c>
      <c r="T279" s="302">
        <f t="shared" ref="T279:AC279" si="49">MEDIAN(T181:T275)</f>
        <v>0</v>
      </c>
      <c r="U279" s="302">
        <f t="shared" si="49"/>
        <v>0</v>
      </c>
      <c r="V279" s="302">
        <f t="shared" si="49"/>
        <v>0</v>
      </c>
      <c r="W279" s="302">
        <f t="shared" si="49"/>
        <v>0.28831865546225377</v>
      </c>
      <c r="X279" s="302">
        <f t="shared" si="49"/>
        <v>0.18339888473228252</v>
      </c>
      <c r="Y279" s="302">
        <f t="shared" si="49"/>
        <v>0</v>
      </c>
      <c r="Z279" s="302">
        <f t="shared" si="49"/>
        <v>0</v>
      </c>
      <c r="AA279" s="302">
        <f t="shared" si="49"/>
        <v>0</v>
      </c>
      <c r="AB279" s="302">
        <f t="shared" si="49"/>
        <v>0</v>
      </c>
      <c r="AC279" s="302">
        <f t="shared" si="49"/>
        <v>0.80083106525084269</v>
      </c>
      <c r="AD279" s="302"/>
    </row>
    <row r="280" spans="1:43" x14ac:dyDescent="0.3">
      <c r="P280" s="328" t="s">
        <v>544</v>
      </c>
      <c r="Q280" s="662">
        <f>MAX(Q181:Q275)</f>
        <v>97.8</v>
      </c>
      <c r="R280" s="329">
        <f>MAX(R181:R275)</f>
        <v>5.5</v>
      </c>
      <c r="S280" s="329">
        <f>MAX(S181:S275)</f>
        <v>1.6830041033879404</v>
      </c>
      <c r="T280" s="302">
        <f t="shared" ref="T280:AC280" si="50">MAX(T181:T275)</f>
        <v>0</v>
      </c>
      <c r="U280" s="302">
        <f t="shared" si="50"/>
        <v>0.13428267086720613</v>
      </c>
      <c r="V280" s="302">
        <f t="shared" si="50"/>
        <v>0.28737324397584785</v>
      </c>
      <c r="W280" s="329">
        <f t="shared" si="50"/>
        <v>1.4129038826418108</v>
      </c>
      <c r="X280" s="302">
        <f t="shared" si="50"/>
        <v>0.88848269260189638</v>
      </c>
      <c r="Y280" s="302">
        <f t="shared" si="50"/>
        <v>0.37655541465669118</v>
      </c>
      <c r="Z280" s="302">
        <f t="shared" si="50"/>
        <v>0.66892481332919995</v>
      </c>
      <c r="AA280" s="302">
        <f t="shared" si="50"/>
        <v>0.292695703217702</v>
      </c>
      <c r="AB280" s="302">
        <f t="shared" si="50"/>
        <v>0.38490007550761762</v>
      </c>
      <c r="AC280" s="329">
        <f t="shared" si="50"/>
        <v>4.3994084153738067</v>
      </c>
      <c r="AD280" s="329"/>
    </row>
    <row r="281" spans="1:43" x14ac:dyDescent="0.3">
      <c r="P281" s="328" t="s">
        <v>545</v>
      </c>
      <c r="Q281" s="662">
        <f>STDEV(Q181:Q275)</f>
        <v>26.588865161391329</v>
      </c>
      <c r="R281" s="302">
        <f>STDEV(R181:R275)</f>
        <v>0.99457231153147452</v>
      </c>
      <c r="S281" s="302">
        <f>STDEV(S181:S275)</f>
        <v>0.29512810663049943</v>
      </c>
      <c r="T281" s="302">
        <f t="shared" ref="T281:AC281" si="51">STDEV(T181:T275)</f>
        <v>0</v>
      </c>
      <c r="U281" s="302">
        <f t="shared" si="51"/>
        <v>3.3752368579646461E-2</v>
      </c>
      <c r="V281" s="302">
        <f t="shared" si="51"/>
        <v>6.2063862581993555E-2</v>
      </c>
      <c r="W281" s="302">
        <f t="shared" si="51"/>
        <v>0.30288239990161853</v>
      </c>
      <c r="X281" s="302">
        <f t="shared" si="51"/>
        <v>0.2012364704272756</v>
      </c>
      <c r="Y281" s="302">
        <f t="shared" si="51"/>
        <v>6.7465198824669018E-2</v>
      </c>
      <c r="Z281" s="302">
        <f t="shared" si="51"/>
        <v>0.11808367701109196</v>
      </c>
      <c r="AA281" s="302">
        <f t="shared" si="51"/>
        <v>3.0029945524970323E-2</v>
      </c>
      <c r="AB281" s="302">
        <f t="shared" si="51"/>
        <v>3.9489914518675694E-2</v>
      </c>
      <c r="AC281" s="302">
        <f t="shared" si="51"/>
        <v>0.93272149596099163</v>
      </c>
      <c r="AD281" s="302"/>
    </row>
    <row r="282" spans="1:43" x14ac:dyDescent="0.3">
      <c r="P282" s="141" t="s">
        <v>621</v>
      </c>
      <c r="S282" s="302">
        <v>1.6E-2</v>
      </c>
      <c r="T282" s="725">
        <v>0.15</v>
      </c>
      <c r="U282" s="298">
        <v>2E-3</v>
      </c>
      <c r="V282" s="298">
        <v>2E-3</v>
      </c>
      <c r="W282" s="298">
        <v>2E-3</v>
      </c>
      <c r="X282" s="298">
        <v>2E-3</v>
      </c>
      <c r="Y282" s="298">
        <v>2E-3</v>
      </c>
      <c r="Z282" s="298">
        <v>0.01</v>
      </c>
      <c r="AA282" s="298">
        <v>0.01</v>
      </c>
      <c r="AB282" s="298">
        <v>8.0000000000000002E-3</v>
      </c>
    </row>
    <row r="283" spans="1:43" x14ac:dyDescent="0.3">
      <c r="P283" s="328" t="s">
        <v>548</v>
      </c>
      <c r="S283" s="10" t="s">
        <v>13</v>
      </c>
      <c r="T283" s="10" t="s">
        <v>15</v>
      </c>
      <c r="U283" s="10" t="s">
        <v>16</v>
      </c>
      <c r="V283" s="10" t="s">
        <v>17</v>
      </c>
      <c r="W283" s="10" t="s">
        <v>18</v>
      </c>
      <c r="X283" s="10" t="s">
        <v>19</v>
      </c>
      <c r="Y283" s="10" t="s">
        <v>20</v>
      </c>
      <c r="Z283" s="10" t="s">
        <v>21</v>
      </c>
      <c r="AA283" s="10" t="s">
        <v>22</v>
      </c>
      <c r="AB283" s="10" t="s">
        <v>23</v>
      </c>
      <c r="AC283" s="647" t="s">
        <v>349</v>
      </c>
      <c r="AD283" s="647"/>
    </row>
    <row r="284" spans="1:43" x14ac:dyDescent="0.3">
      <c r="P284" s="648" t="s">
        <v>552</v>
      </c>
      <c r="S284">
        <v>0.31420246382817979</v>
      </c>
      <c r="T284">
        <v>1.0688649556400511E-3</v>
      </c>
      <c r="U284">
        <v>0</v>
      </c>
      <c r="V284">
        <v>6.1190299580387165E-2</v>
      </c>
      <c r="W284">
        <v>0.46269892725143663</v>
      </c>
      <c r="X284">
        <v>0.31871584577155126</v>
      </c>
      <c r="Y284">
        <v>4.5539091764435422E-2</v>
      </c>
      <c r="Z284">
        <v>8.1978581590540431E-2</v>
      </c>
      <c r="AA284">
        <v>0</v>
      </c>
      <c r="AB284">
        <v>0</v>
      </c>
      <c r="AC284" s="337">
        <v>1.2853940747421708</v>
      </c>
      <c r="AD284" s="337"/>
    </row>
    <row r="285" spans="1:43" x14ac:dyDescent="0.3">
      <c r="P285" s="648" t="s">
        <v>551</v>
      </c>
      <c r="S285">
        <v>0.20264343944484148</v>
      </c>
      <c r="T285">
        <v>0</v>
      </c>
      <c r="U285">
        <v>2.0525497380171762E-2</v>
      </c>
      <c r="V285">
        <v>2.8108361419468215E-2</v>
      </c>
      <c r="W285">
        <v>0.35812646795527053</v>
      </c>
      <c r="X285">
        <v>0.1968133134519493</v>
      </c>
      <c r="Y285">
        <v>2.4177377878031276E-2</v>
      </c>
      <c r="Z285">
        <v>5.5506097759885131E-2</v>
      </c>
      <c r="AA285">
        <v>0</v>
      </c>
      <c r="AB285">
        <v>0</v>
      </c>
      <c r="AC285" s="337">
        <v>0.88590055528961797</v>
      </c>
      <c r="AD285" s="337"/>
    </row>
    <row r="286" spans="1:43" x14ac:dyDescent="0.3">
      <c r="P286" t="s">
        <v>550</v>
      </c>
      <c r="S286">
        <v>0.25367849203559212</v>
      </c>
      <c r="T286">
        <v>0</v>
      </c>
      <c r="U286">
        <v>5.9980241746513795E-3</v>
      </c>
      <c r="V286">
        <v>5.0278950871463345E-3</v>
      </c>
      <c r="W286">
        <v>0.23966799689543525</v>
      </c>
      <c r="X286">
        <v>0.14362205507739717</v>
      </c>
      <c r="Y286">
        <v>3.70021069151888E-2</v>
      </c>
      <c r="Z286">
        <v>7.2286433542883693E-2</v>
      </c>
      <c r="AA286">
        <v>0</v>
      </c>
      <c r="AB286">
        <v>0</v>
      </c>
      <c r="AC286" s="337">
        <v>0.75728300372829482</v>
      </c>
      <c r="AD286" s="337"/>
    </row>
    <row r="287" spans="1:43" x14ac:dyDescent="0.3">
      <c r="P287" t="s">
        <v>549</v>
      </c>
      <c r="S287">
        <v>0.24838492637657431</v>
      </c>
      <c r="T287">
        <v>0</v>
      </c>
      <c r="U287">
        <v>8.5027945156049538E-3</v>
      </c>
      <c r="V287">
        <v>5.2455552176646283E-2</v>
      </c>
      <c r="W287">
        <v>0.29548304978578893</v>
      </c>
      <c r="X287">
        <v>0.18627925924006175</v>
      </c>
      <c r="Y287">
        <v>4.5384312198012908E-2</v>
      </c>
      <c r="Z287">
        <v>7.71608865700424E-2</v>
      </c>
      <c r="AA287">
        <v>0</v>
      </c>
      <c r="AB287">
        <v>0</v>
      </c>
      <c r="AC287" s="337">
        <v>0.91365078086273144</v>
      </c>
      <c r="AD287" s="337"/>
    </row>
    <row r="288" spans="1:43" x14ac:dyDescent="0.3">
      <c r="P288" t="s">
        <v>547</v>
      </c>
      <c r="S288">
        <v>0.76078898932697625</v>
      </c>
      <c r="T288">
        <v>0</v>
      </c>
      <c r="U288">
        <v>3.2057756080739665E-2</v>
      </c>
      <c r="V288">
        <v>6.5153855607818958E-2</v>
      </c>
      <c r="W288">
        <v>0.40071512015916771</v>
      </c>
      <c r="X288">
        <v>0.35979355240422661</v>
      </c>
      <c r="Y288">
        <v>0.1504245908465873</v>
      </c>
      <c r="Z288">
        <v>0.31430818703170765</v>
      </c>
      <c r="AA288">
        <v>4.878261720295033E-2</v>
      </c>
      <c r="AB288">
        <v>6.4150012584602942E-2</v>
      </c>
      <c r="AC288" s="337">
        <v>2.1961746812447775</v>
      </c>
      <c r="AD288" s="33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0ABE-09B2-421D-81DB-66401212FCE0}">
  <dimension ref="A1:I7"/>
  <sheetViews>
    <sheetView workbookViewId="0">
      <selection activeCell="I6" sqref="I6:I7"/>
    </sheetView>
  </sheetViews>
  <sheetFormatPr baseColWidth="10" defaultColWidth="8.88671875" defaultRowHeight="14.4" x14ac:dyDescent="0.3"/>
  <cols>
    <col min="3" max="3" width="10.109375" bestFit="1" customWidth="1"/>
    <col min="6" max="6" width="22.88671875" customWidth="1"/>
  </cols>
  <sheetData>
    <row r="1" spans="1:9" x14ac:dyDescent="0.3">
      <c r="A1" s="649" t="s">
        <v>554</v>
      </c>
      <c r="B1" s="649" t="s">
        <v>555</v>
      </c>
      <c r="C1" s="650">
        <v>44740</v>
      </c>
      <c r="D1" s="649" t="s">
        <v>556</v>
      </c>
      <c r="E1" s="649">
        <v>866</v>
      </c>
      <c r="F1" s="649" t="s">
        <v>575</v>
      </c>
      <c r="G1" s="649" t="s">
        <v>576</v>
      </c>
      <c r="I1">
        <f>24.358207*100/60/100+81</f>
        <v>81.405970116666666</v>
      </c>
    </row>
    <row r="2" spans="1:9" x14ac:dyDescent="0.3">
      <c r="A2" s="649" t="s">
        <v>557</v>
      </c>
      <c r="B2" s="649" t="s">
        <v>558</v>
      </c>
      <c r="C2" s="650">
        <v>44746</v>
      </c>
      <c r="D2" s="649" t="s">
        <v>559</v>
      </c>
      <c r="E2" s="649">
        <v>855</v>
      </c>
      <c r="F2" s="649" t="s">
        <v>577</v>
      </c>
      <c r="G2" s="649" t="s">
        <v>578</v>
      </c>
      <c r="I2">
        <f>29.704633*100/60/100+81</f>
        <v>81.495077216666672</v>
      </c>
    </row>
    <row r="3" spans="1:9" x14ac:dyDescent="0.3">
      <c r="A3" s="649" t="s">
        <v>560</v>
      </c>
      <c r="B3" s="649" t="s">
        <v>561</v>
      </c>
      <c r="C3" s="650">
        <v>44750</v>
      </c>
      <c r="D3" s="649" t="s">
        <v>562</v>
      </c>
      <c r="E3" s="649">
        <v>416</v>
      </c>
      <c r="F3" s="649" t="s">
        <v>579</v>
      </c>
      <c r="G3" s="649" t="s">
        <v>580</v>
      </c>
      <c r="I3">
        <f>23.875287*100/60/100+80</f>
        <v>80.397921449999998</v>
      </c>
    </row>
    <row r="4" spans="1:9" x14ac:dyDescent="0.3">
      <c r="A4" s="649" t="s">
        <v>563</v>
      </c>
      <c r="B4" s="649" t="s">
        <v>564</v>
      </c>
      <c r="C4" s="650">
        <v>44802</v>
      </c>
      <c r="D4" s="649" t="s">
        <v>565</v>
      </c>
      <c r="E4" s="649"/>
      <c r="F4" s="651" t="s">
        <v>581</v>
      </c>
      <c r="G4" s="651" t="s">
        <v>582</v>
      </c>
      <c r="I4">
        <f>39.68*100/60/100+79</f>
        <v>79.661333333333332</v>
      </c>
    </row>
    <row r="5" spans="1:9" x14ac:dyDescent="0.3">
      <c r="A5" s="649" t="s">
        <v>566</v>
      </c>
      <c r="B5" s="649" t="s">
        <v>567</v>
      </c>
      <c r="C5" s="650">
        <v>44816</v>
      </c>
      <c r="D5" s="649" t="s">
        <v>568</v>
      </c>
      <c r="E5" s="649">
        <v>371</v>
      </c>
      <c r="F5" s="651" t="s">
        <v>583</v>
      </c>
      <c r="G5" s="651" t="s">
        <v>584</v>
      </c>
      <c r="I5">
        <f>29.86*100/60/100+80</f>
        <v>80.49766666666666</v>
      </c>
    </row>
    <row r="6" spans="1:9" x14ac:dyDescent="0.3">
      <c r="A6" s="649" t="s">
        <v>573</v>
      </c>
      <c r="B6" s="649" t="s">
        <v>574</v>
      </c>
      <c r="C6" s="650">
        <v>44863</v>
      </c>
      <c r="D6" s="649" t="s">
        <v>569</v>
      </c>
      <c r="E6" s="649">
        <v>276</v>
      </c>
      <c r="F6" s="649" t="s">
        <v>585</v>
      </c>
      <c r="G6" s="649" t="s">
        <v>586</v>
      </c>
      <c r="I6">
        <f>1.891079*100/60/100+59</f>
        <v>59.03151798333333</v>
      </c>
    </row>
    <row r="7" spans="1:9" x14ac:dyDescent="0.3">
      <c r="A7" s="652" t="s">
        <v>571</v>
      </c>
      <c r="B7" s="653" t="s">
        <v>572</v>
      </c>
      <c r="D7" s="649" t="s">
        <v>570</v>
      </c>
      <c r="F7" s="651" t="s">
        <v>587</v>
      </c>
      <c r="G7" s="651" t="s">
        <v>588</v>
      </c>
      <c r="I7">
        <f>48.77*100/60/100+58</f>
        <v>58.81283333333333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00CF-2476-4797-8934-79E15280D8A7}">
  <sheetPr>
    <tabColor rgb="FF007800"/>
  </sheetPr>
  <dimension ref="B1:R411"/>
  <sheetViews>
    <sheetView topLeftCell="A183" zoomScaleNormal="100" workbookViewId="0">
      <selection activeCell="G199" sqref="G199"/>
    </sheetView>
  </sheetViews>
  <sheetFormatPr baseColWidth="10" defaultColWidth="8.88671875" defaultRowHeight="14.4" x14ac:dyDescent="0.3"/>
  <cols>
    <col min="1" max="1" width="5" customWidth="1"/>
  </cols>
  <sheetData>
    <row r="1" spans="2:9" x14ac:dyDescent="0.3">
      <c r="B1" t="s">
        <v>540</v>
      </c>
    </row>
    <row r="2" spans="2:9" x14ac:dyDescent="0.3">
      <c r="B2" t="s">
        <v>496</v>
      </c>
    </row>
    <row r="3" spans="2:9" x14ac:dyDescent="0.3">
      <c r="B3" t="s">
        <v>497</v>
      </c>
    </row>
    <row r="4" spans="2:9" x14ac:dyDescent="0.3">
      <c r="B4" t="s">
        <v>350</v>
      </c>
    </row>
    <row r="5" spans="2:9" x14ac:dyDescent="0.3">
      <c r="B5" t="s">
        <v>351</v>
      </c>
    </row>
    <row r="6" spans="2:9" x14ac:dyDescent="0.3">
      <c r="B6" t="s">
        <v>498</v>
      </c>
    </row>
    <row r="7" spans="2:9" x14ac:dyDescent="0.3">
      <c r="B7" t="s">
        <v>499</v>
      </c>
    </row>
    <row r="8" spans="2:9" x14ac:dyDescent="0.3">
      <c r="B8" t="s">
        <v>500</v>
      </c>
    </row>
    <row r="9" spans="2:9" ht="34.200000000000003" customHeight="1" x14ac:dyDescent="0.3">
      <c r="B9" t="s">
        <v>501</v>
      </c>
    </row>
    <row r="10" spans="2:9" x14ac:dyDescent="0.3">
      <c r="B10" s="291"/>
    </row>
    <row r="13" spans="2:9" x14ac:dyDescent="0.3">
      <c r="B13" t="s">
        <v>313</v>
      </c>
    </row>
    <row r="14" spans="2:9" ht="15" thickBot="1" x14ac:dyDescent="0.35"/>
    <row r="15" spans="2:9" ht="30" customHeight="1" x14ac:dyDescent="0.3">
      <c r="B15" s="293" t="s">
        <v>314</v>
      </c>
      <c r="C15" s="294" t="s">
        <v>315</v>
      </c>
      <c r="D15" s="294" t="s">
        <v>316</v>
      </c>
      <c r="E15" s="294" t="s">
        <v>317</v>
      </c>
      <c r="F15" s="294" t="s">
        <v>318</v>
      </c>
      <c r="G15" s="294" t="s">
        <v>319</v>
      </c>
      <c r="H15" s="294" t="s">
        <v>320</v>
      </c>
      <c r="I15" s="294" t="s">
        <v>321</v>
      </c>
    </row>
    <row r="16" spans="2:9" x14ac:dyDescent="0.3">
      <c r="B16" s="303" t="s">
        <v>349</v>
      </c>
      <c r="C16" s="304">
        <v>95</v>
      </c>
      <c r="D16" s="304">
        <v>0</v>
      </c>
      <c r="E16" s="304">
        <v>95</v>
      </c>
      <c r="F16" s="306">
        <v>0</v>
      </c>
      <c r="G16" s="306">
        <v>4.3994084153738067</v>
      </c>
      <c r="H16" s="306">
        <v>1.0226354469872048</v>
      </c>
      <c r="I16" s="306">
        <v>0.93114451215583083</v>
      </c>
    </row>
    <row r="17" spans="2:10" ht="15" thickBot="1" x14ac:dyDescent="0.35">
      <c r="B17" s="296" t="s">
        <v>308</v>
      </c>
      <c r="C17" s="305">
        <v>95</v>
      </c>
      <c r="D17" s="305">
        <v>0</v>
      </c>
      <c r="E17" s="305">
        <v>95</v>
      </c>
      <c r="F17" s="299">
        <v>0.25409999999999999</v>
      </c>
      <c r="G17" s="299">
        <v>5.5</v>
      </c>
      <c r="H17" s="299">
        <v>1.3735242105263152</v>
      </c>
      <c r="I17" s="299">
        <v>0.99457231153147507</v>
      </c>
    </row>
    <row r="20" spans="2:10" x14ac:dyDescent="0.3">
      <c r="B20" t="s">
        <v>352</v>
      </c>
    </row>
    <row r="21" spans="2:10" ht="15" thickBot="1" x14ac:dyDescent="0.35"/>
    <row r="22" spans="2:10" ht="28.8" x14ac:dyDescent="0.3">
      <c r="B22" s="293"/>
      <c r="C22" s="294" t="s">
        <v>308</v>
      </c>
      <c r="D22" s="307" t="s">
        <v>349</v>
      </c>
    </row>
    <row r="23" spans="2:10" x14ac:dyDescent="0.3">
      <c r="B23" s="295" t="s">
        <v>308</v>
      </c>
      <c r="C23" s="310">
        <v>1</v>
      </c>
      <c r="D23" s="306">
        <v>0.18919092835116413</v>
      </c>
    </row>
    <row r="24" spans="2:10" ht="15" thickBot="1" x14ac:dyDescent="0.35">
      <c r="B24" s="308" t="s">
        <v>349</v>
      </c>
      <c r="C24" s="309">
        <v>0.18919092835116413</v>
      </c>
      <c r="D24" s="311">
        <v>1</v>
      </c>
    </row>
    <row r="27" spans="2:10" x14ac:dyDescent="0.3">
      <c r="B27" s="290" t="s">
        <v>353</v>
      </c>
    </row>
    <row r="29" spans="2:10" x14ac:dyDescent="0.3">
      <c r="B29" t="s">
        <v>502</v>
      </c>
    </row>
    <row r="30" spans="2:10" ht="15" thickBot="1" x14ac:dyDescent="0.35"/>
    <row r="31" spans="2:10" x14ac:dyDescent="0.3">
      <c r="B31" s="316" t="s">
        <v>503</v>
      </c>
      <c r="C31" s="316" t="s">
        <v>504</v>
      </c>
      <c r="D31" s="316" t="s">
        <v>359</v>
      </c>
      <c r="E31" s="316" t="s">
        <v>357</v>
      </c>
      <c r="F31" s="316" t="s">
        <v>358</v>
      </c>
      <c r="G31" s="316" t="s">
        <v>505</v>
      </c>
      <c r="H31" s="316" t="s">
        <v>506</v>
      </c>
      <c r="I31" s="316" t="s">
        <v>507</v>
      </c>
      <c r="J31" s="316" t="s">
        <v>508</v>
      </c>
    </row>
    <row r="32" spans="2:10" ht="15" thickBot="1" x14ac:dyDescent="0.35">
      <c r="B32" s="317">
        <v>1</v>
      </c>
      <c r="C32" s="318" t="s">
        <v>308</v>
      </c>
      <c r="D32" s="319">
        <v>0.84498552194237642</v>
      </c>
      <c r="E32" s="319">
        <v>3.579320737037528E-2</v>
      </c>
      <c r="F32" s="320">
        <v>2.5425392395863188E-2</v>
      </c>
      <c r="G32" s="319">
        <v>2</v>
      </c>
      <c r="H32" s="319">
        <v>-14.022752481428565</v>
      </c>
      <c r="I32" s="319">
        <v>-8.9149986982274836</v>
      </c>
      <c r="J32" s="319">
        <v>0.98450588300077468</v>
      </c>
    </row>
    <row r="33" spans="2:3" x14ac:dyDescent="0.3">
      <c r="B33" s="301" t="s">
        <v>509</v>
      </c>
    </row>
    <row r="36" spans="2:3" x14ac:dyDescent="0.3">
      <c r="B36" t="s">
        <v>354</v>
      </c>
    </row>
    <row r="37" spans="2:3" ht="15" thickBot="1" x14ac:dyDescent="0.35"/>
    <row r="38" spans="2:3" x14ac:dyDescent="0.3">
      <c r="B38" s="312" t="s">
        <v>315</v>
      </c>
      <c r="C38" s="321">
        <v>95</v>
      </c>
    </row>
    <row r="39" spans="2:3" x14ac:dyDescent="0.3">
      <c r="B39" s="292" t="s">
        <v>355</v>
      </c>
      <c r="C39" s="298">
        <v>95</v>
      </c>
    </row>
    <row r="40" spans="2:3" x14ac:dyDescent="0.3">
      <c r="B40" s="292" t="s">
        <v>356</v>
      </c>
      <c r="C40" s="298">
        <v>93</v>
      </c>
    </row>
    <row r="41" spans="2:3" x14ac:dyDescent="0.3">
      <c r="B41" s="292" t="s">
        <v>357</v>
      </c>
      <c r="C41" s="298">
        <v>3.579320737037528E-2</v>
      </c>
    </row>
    <row r="42" spans="2:3" x14ac:dyDescent="0.3">
      <c r="B42" s="292" t="s">
        <v>358</v>
      </c>
      <c r="C42" s="298">
        <v>2.5425392395863188E-2</v>
      </c>
    </row>
    <row r="43" spans="2:3" x14ac:dyDescent="0.3">
      <c r="B43" s="292" t="s">
        <v>359</v>
      </c>
      <c r="C43" s="298">
        <v>0.84498552194237642</v>
      </c>
    </row>
    <row r="44" spans="2:3" x14ac:dyDescent="0.3">
      <c r="B44" s="292" t="s">
        <v>360</v>
      </c>
      <c r="C44" s="298">
        <v>0.91923094048360687</v>
      </c>
    </row>
    <row r="45" spans="2:3" x14ac:dyDescent="0.3">
      <c r="B45" s="292" t="s">
        <v>361</v>
      </c>
      <c r="C45" s="298">
        <v>286.22667511538441</v>
      </c>
    </row>
    <row r="46" spans="2:3" x14ac:dyDescent="0.3">
      <c r="B46" s="292" t="s">
        <v>362</v>
      </c>
      <c r="C46" s="298">
        <v>1.513585781431928</v>
      </c>
    </row>
    <row r="47" spans="2:3" x14ac:dyDescent="0.3">
      <c r="B47" s="292" t="s">
        <v>363</v>
      </c>
      <c r="C47" s="298">
        <v>2</v>
      </c>
    </row>
    <row r="48" spans="2:3" x14ac:dyDescent="0.3">
      <c r="B48" s="292" t="s">
        <v>364</v>
      </c>
      <c r="C48" s="298">
        <v>-14.022752481428565</v>
      </c>
    </row>
    <row r="49" spans="2:7" x14ac:dyDescent="0.3">
      <c r="B49" s="292" t="s">
        <v>365</v>
      </c>
      <c r="C49" s="298">
        <v>-8.9149986982274836</v>
      </c>
    </row>
    <row r="50" spans="2:7" x14ac:dyDescent="0.3">
      <c r="B50" s="292" t="s">
        <v>366</v>
      </c>
      <c r="C50" s="298">
        <v>1.0056780525276729</v>
      </c>
    </row>
    <row r="51" spans="2:7" x14ac:dyDescent="0.3">
      <c r="B51" s="292" t="s">
        <v>510</v>
      </c>
      <c r="C51" s="298">
        <v>81.583207703061362</v>
      </c>
    </row>
    <row r="52" spans="2:7" ht="15" thickBot="1" x14ac:dyDescent="0.35">
      <c r="B52" s="296" t="s">
        <v>511</v>
      </c>
      <c r="C52" s="299">
        <v>-1.0107635314156038E-3</v>
      </c>
    </row>
    <row r="55" spans="2:7" x14ac:dyDescent="0.3">
      <c r="B55" t="s">
        <v>367</v>
      </c>
    </row>
    <row r="56" spans="2:7" ht="15" thickBot="1" x14ac:dyDescent="0.35"/>
    <row r="57" spans="2:7" ht="28.8" x14ac:dyDescent="0.3">
      <c r="B57" s="293" t="s">
        <v>368</v>
      </c>
      <c r="C57" s="294" t="s">
        <v>356</v>
      </c>
      <c r="D57" s="294" t="s">
        <v>369</v>
      </c>
      <c r="E57" s="294" t="s">
        <v>370</v>
      </c>
      <c r="F57" s="294" t="s">
        <v>371</v>
      </c>
      <c r="G57" s="294" t="s">
        <v>372</v>
      </c>
    </row>
    <row r="58" spans="2:7" x14ac:dyDescent="0.3">
      <c r="B58" s="295" t="s">
        <v>373</v>
      </c>
      <c r="C58" s="313">
        <v>1</v>
      </c>
      <c r="D58" s="297">
        <v>2.9171760960434767</v>
      </c>
      <c r="E58" s="297">
        <v>2.9171760960434767</v>
      </c>
      <c r="F58" s="297">
        <v>3.4523385552662913</v>
      </c>
      <c r="G58" s="297">
        <v>6.6325981525340263E-2</v>
      </c>
    </row>
    <row r="59" spans="2:7" x14ac:dyDescent="0.3">
      <c r="B59" s="292" t="s">
        <v>374</v>
      </c>
      <c r="C59">
        <v>93</v>
      </c>
      <c r="D59" s="298">
        <v>78.583653540641009</v>
      </c>
      <c r="E59" s="298">
        <v>0.84498552194237642</v>
      </c>
      <c r="F59" s="298"/>
      <c r="G59" s="298"/>
    </row>
    <row r="60" spans="2:7" ht="15" thickBot="1" x14ac:dyDescent="0.35">
      <c r="B60" s="296" t="s">
        <v>375</v>
      </c>
      <c r="C60" s="305">
        <v>94</v>
      </c>
      <c r="D60" s="299">
        <v>81.500829636684486</v>
      </c>
      <c r="E60" s="299"/>
      <c r="F60" s="299"/>
      <c r="G60" s="299"/>
    </row>
    <row r="61" spans="2:7" x14ac:dyDescent="0.3">
      <c r="B61" s="301" t="s">
        <v>376</v>
      </c>
    </row>
    <row r="64" spans="2:7" x14ac:dyDescent="0.3">
      <c r="B64" t="s">
        <v>377</v>
      </c>
    </row>
    <row r="65" spans="2:8" ht="15" thickBot="1" x14ac:dyDescent="0.35"/>
    <row r="66" spans="2:8" ht="43.2" x14ac:dyDescent="0.3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x14ac:dyDescent="0.3">
      <c r="B67" s="295" t="s">
        <v>384</v>
      </c>
      <c r="C67" s="297">
        <v>0.77934931658896756</v>
      </c>
      <c r="D67" s="297">
        <v>0.12735358861088383</v>
      </c>
      <c r="E67" s="297">
        <v>6.1195709134682614</v>
      </c>
      <c r="F67" s="322" t="s">
        <v>512</v>
      </c>
      <c r="G67" s="297">
        <v>0.52645032926203172</v>
      </c>
      <c r="H67" s="297">
        <v>1.0322483039159034</v>
      </c>
    </row>
    <row r="68" spans="2:8" ht="15" thickBot="1" x14ac:dyDescent="0.35">
      <c r="B68" s="296" t="s">
        <v>308</v>
      </c>
      <c r="C68" s="299">
        <v>0.17712547659062636</v>
      </c>
      <c r="D68" s="299">
        <v>8.20589063277819E-2</v>
      </c>
      <c r="E68" s="299">
        <v>2.1585161747477333</v>
      </c>
      <c r="F68" s="300">
        <v>3.3462423074324121E-2</v>
      </c>
      <c r="G68" s="299">
        <v>1.4172751521688787E-2</v>
      </c>
      <c r="H68" s="299">
        <v>0.34007820165956393</v>
      </c>
    </row>
    <row r="71" spans="2:8" x14ac:dyDescent="0.3">
      <c r="B71" t="s">
        <v>385</v>
      </c>
    </row>
    <row r="73" spans="2:8" x14ac:dyDescent="0.3">
      <c r="B73" t="s">
        <v>513</v>
      </c>
    </row>
    <row r="76" spans="2:8" x14ac:dyDescent="0.3">
      <c r="B76" t="s">
        <v>386</v>
      </c>
    </row>
    <row r="77" spans="2:8" ht="15" thickBot="1" x14ac:dyDescent="0.35"/>
    <row r="78" spans="2:8" ht="43.2" x14ac:dyDescent="0.3">
      <c r="B78" s="293" t="s">
        <v>368</v>
      </c>
      <c r="C78" s="294" t="s">
        <v>378</v>
      </c>
      <c r="D78" s="294" t="s">
        <v>379</v>
      </c>
      <c r="E78" s="294" t="s">
        <v>380</v>
      </c>
      <c r="F78" s="294" t="s">
        <v>381</v>
      </c>
      <c r="G78" s="294" t="s">
        <v>382</v>
      </c>
      <c r="H78" s="294" t="s">
        <v>383</v>
      </c>
    </row>
    <row r="79" spans="2:8" ht="15" thickBot="1" x14ac:dyDescent="0.35">
      <c r="B79" s="314" t="s">
        <v>308</v>
      </c>
      <c r="C79" s="315">
        <v>0.18919092835116411</v>
      </c>
      <c r="D79" s="315">
        <v>8.7648603501094879E-2</v>
      </c>
      <c r="E79" s="315">
        <v>2.1585161747477333</v>
      </c>
      <c r="F79" s="323">
        <v>3.3462423074324121E-2</v>
      </c>
      <c r="G79" s="315">
        <v>1.5138172493818269E-2</v>
      </c>
      <c r="H79" s="315">
        <v>0.36324368420850994</v>
      </c>
    </row>
    <row r="98" spans="2:15" x14ac:dyDescent="0.3">
      <c r="G98" t="s">
        <v>338</v>
      </c>
    </row>
    <row r="101" spans="2:15" x14ac:dyDescent="0.3">
      <c r="B101" t="s">
        <v>387</v>
      </c>
    </row>
    <row r="102" spans="2:15" ht="15" thickBot="1" x14ac:dyDescent="0.35"/>
    <row r="103" spans="2:15" ht="72" x14ac:dyDescent="0.3">
      <c r="B103" s="293" t="s">
        <v>388</v>
      </c>
      <c r="C103" s="294" t="s">
        <v>389</v>
      </c>
      <c r="D103" s="294" t="s">
        <v>308</v>
      </c>
      <c r="E103" s="294" t="s">
        <v>349</v>
      </c>
      <c r="F103" s="294" t="s">
        <v>478</v>
      </c>
      <c r="G103" s="294" t="s">
        <v>479</v>
      </c>
      <c r="H103" s="294" t="s">
        <v>480</v>
      </c>
      <c r="I103" s="294" t="s">
        <v>481</v>
      </c>
      <c r="J103" s="294" t="s">
        <v>482</v>
      </c>
      <c r="K103" s="294" t="s">
        <v>483</v>
      </c>
      <c r="L103" s="294" t="s">
        <v>484</v>
      </c>
      <c r="M103" s="294" t="s">
        <v>485</v>
      </c>
      <c r="N103" s="294" t="s">
        <v>486</v>
      </c>
      <c r="O103" s="294" t="s">
        <v>521</v>
      </c>
    </row>
    <row r="104" spans="2:15" x14ac:dyDescent="0.3">
      <c r="B104" s="295" t="s">
        <v>390</v>
      </c>
      <c r="C104" s="313">
        <v>1</v>
      </c>
      <c r="D104" s="297">
        <v>0.80389999999999995</v>
      </c>
      <c r="E104" s="297">
        <v>0.41819262108947058</v>
      </c>
      <c r="F104" s="297">
        <v>0.9217404872201721</v>
      </c>
      <c r="G104" s="297">
        <v>-0.50354786613070157</v>
      </c>
      <c r="H104" s="297">
        <v>-0.54779255566156781</v>
      </c>
      <c r="I104" s="297">
        <v>0.10882669857234449</v>
      </c>
      <c r="J104" s="297">
        <v>0.70563223174595191</v>
      </c>
      <c r="K104" s="297">
        <v>1.1378487426943922</v>
      </c>
      <c r="L104" s="297">
        <v>0.92565045900951859</v>
      </c>
      <c r="M104" s="297">
        <v>-0.91641787373090999</v>
      </c>
      <c r="N104" s="297">
        <v>2.7598988481712543</v>
      </c>
      <c r="O104" s="297">
        <v>0.92889850048023126</v>
      </c>
    </row>
    <row r="105" spans="2:15" x14ac:dyDescent="0.3">
      <c r="B105" s="292" t="s">
        <v>391</v>
      </c>
      <c r="C105">
        <v>1</v>
      </c>
      <c r="D105" s="298">
        <v>0.27879999999999999</v>
      </c>
      <c r="E105" s="298">
        <v>0.12486474049188434</v>
      </c>
      <c r="F105" s="298">
        <v>0.8287318994624342</v>
      </c>
      <c r="G105" s="298">
        <v>-0.70386715897054986</v>
      </c>
      <c r="H105" s="298">
        <v>-0.76571308467951016</v>
      </c>
      <c r="I105" s="298">
        <v>0.14066038184843579</v>
      </c>
      <c r="J105" s="298">
        <v>0.54940825798124382</v>
      </c>
      <c r="K105" s="298">
        <v>1.1080555409436246</v>
      </c>
      <c r="L105" s="298">
        <v>0.92993056996967471</v>
      </c>
      <c r="M105" s="298">
        <v>-1.0179259135989271</v>
      </c>
      <c r="N105" s="298">
        <v>2.6753897125237955</v>
      </c>
      <c r="O105" s="298">
        <v>0.84560811148675918</v>
      </c>
    </row>
    <row r="106" spans="2:15" x14ac:dyDescent="0.3">
      <c r="B106" s="292" t="s">
        <v>392</v>
      </c>
      <c r="C106">
        <v>1</v>
      </c>
      <c r="D106" s="298">
        <v>0.66159999999999997</v>
      </c>
      <c r="E106" s="298">
        <v>0.85063188537679546</v>
      </c>
      <c r="F106" s="298">
        <v>0.89653553190132595</v>
      </c>
      <c r="G106" s="298">
        <v>-4.5903646524530495E-2</v>
      </c>
      <c r="H106" s="298">
        <v>-4.9937012020483791E-2</v>
      </c>
      <c r="I106" s="298">
        <v>0.1161916628926189</v>
      </c>
      <c r="J106" s="298">
        <v>0.66580191691731305</v>
      </c>
      <c r="K106" s="298">
        <v>1.1272691468853389</v>
      </c>
      <c r="L106" s="298">
        <v>0.92654520907947513</v>
      </c>
      <c r="M106" s="298">
        <v>-0.94339962536206179</v>
      </c>
      <c r="N106" s="298">
        <v>2.7364706891647135</v>
      </c>
      <c r="O106" s="298">
        <v>0.89728085175841787</v>
      </c>
    </row>
    <row r="107" spans="2:15" x14ac:dyDescent="0.3">
      <c r="B107" s="292" t="s">
        <v>393</v>
      </c>
      <c r="C107">
        <v>1</v>
      </c>
      <c r="D107" s="298">
        <v>0.35759999999999997</v>
      </c>
      <c r="E107" s="298">
        <v>0.1512129710235097</v>
      </c>
      <c r="F107" s="298">
        <v>0.84268938701777552</v>
      </c>
      <c r="G107" s="298">
        <v>-0.69147641599426579</v>
      </c>
      <c r="H107" s="298">
        <v>-0.75223361784415177</v>
      </c>
      <c r="I107" s="298">
        <v>0.13518100240201086</v>
      </c>
      <c r="J107" s="298">
        <v>0.57424670718278459</v>
      </c>
      <c r="K107" s="298">
        <v>1.1111320668527664</v>
      </c>
      <c r="L107" s="298">
        <v>0.92911755195604229</v>
      </c>
      <c r="M107" s="298">
        <v>-1.0023539333970186</v>
      </c>
      <c r="N107" s="298">
        <v>2.6877327074325699</v>
      </c>
      <c r="O107" s="298">
        <v>0.85797400737776974</v>
      </c>
    </row>
    <row r="108" spans="2:15" x14ac:dyDescent="0.3">
      <c r="B108" s="292" t="s">
        <v>394</v>
      </c>
      <c r="C108">
        <v>1</v>
      </c>
      <c r="D108" s="298">
        <v>1.0629999999999999</v>
      </c>
      <c r="E108" s="298">
        <v>1.298909537726241</v>
      </c>
      <c r="F108" s="298">
        <v>0.96763369820480338</v>
      </c>
      <c r="G108" s="298">
        <v>0.33127583952143758</v>
      </c>
      <c r="H108" s="298">
        <v>0.36038369133566539</v>
      </c>
      <c r="I108" s="298">
        <v>9.8847649541479413E-2</v>
      </c>
      <c r="J108" s="298">
        <v>0.77134185640152031</v>
      </c>
      <c r="K108" s="298">
        <v>1.1639255400080866</v>
      </c>
      <c r="L108" s="298">
        <v>0.92453035632273939</v>
      </c>
      <c r="M108" s="298">
        <v>-0.86830036079861894</v>
      </c>
      <c r="N108" s="298">
        <v>2.8035677572082256</v>
      </c>
      <c r="O108" s="298">
        <v>0.96375822850082682</v>
      </c>
    </row>
    <row r="109" spans="2:15" x14ac:dyDescent="0.3">
      <c r="B109" s="292" t="s">
        <v>395</v>
      </c>
      <c r="C109">
        <v>1</v>
      </c>
      <c r="D109" s="298">
        <v>0.44779999999999998</v>
      </c>
      <c r="E109" s="298">
        <v>0.52811803701972304</v>
      </c>
      <c r="F109" s="298">
        <v>0.85866610500625007</v>
      </c>
      <c r="G109" s="298">
        <v>-0.33054806798652703</v>
      </c>
      <c r="H109" s="298">
        <v>-0.35959197349539374</v>
      </c>
      <c r="I109" s="298">
        <v>0.12916010663333449</v>
      </c>
      <c r="J109" s="298">
        <v>0.60217973091268329</v>
      </c>
      <c r="K109" s="298">
        <v>1.1151524790998169</v>
      </c>
      <c r="L109" s="298">
        <v>0.92826066117654193</v>
      </c>
      <c r="M109" s="298">
        <v>-0.98467560014391631</v>
      </c>
      <c r="N109" s="298">
        <v>2.7020078101564167</v>
      </c>
      <c r="O109" s="298">
        <v>0.86532346557825734</v>
      </c>
    </row>
    <row r="110" spans="2:15" x14ac:dyDescent="0.3">
      <c r="B110" s="292" t="s">
        <v>396</v>
      </c>
      <c r="C110">
        <v>1</v>
      </c>
      <c r="D110" s="298">
        <v>0.53695000000000004</v>
      </c>
      <c r="E110" s="298">
        <v>0</v>
      </c>
      <c r="F110" s="298">
        <v>0.87445684124430434</v>
      </c>
      <c r="G110" s="298">
        <v>-0.87445684124430434</v>
      </c>
      <c r="H110" s="298">
        <v>-0.95129178396046277</v>
      </c>
      <c r="I110" s="298">
        <v>0.123509481293018</v>
      </c>
      <c r="J110" s="298">
        <v>0.62919148920372625</v>
      </c>
      <c r="K110" s="298">
        <v>1.1197221932848824</v>
      </c>
      <c r="L110" s="298">
        <v>0.92749130125928769</v>
      </c>
      <c r="M110" s="298">
        <v>-0.96735706758629347</v>
      </c>
      <c r="N110" s="298">
        <v>2.7162707500749024</v>
      </c>
      <c r="O110" s="298">
        <v>0.89053371848974017</v>
      </c>
    </row>
    <row r="111" spans="2:15" x14ac:dyDescent="0.3">
      <c r="B111" s="292" t="s">
        <v>397</v>
      </c>
      <c r="C111">
        <v>1</v>
      </c>
      <c r="D111" s="298">
        <v>0.27100000000000002</v>
      </c>
      <c r="E111" s="298">
        <v>0.10347170368735979</v>
      </c>
      <c r="F111" s="298">
        <v>0.82735032074502735</v>
      </c>
      <c r="G111" s="298">
        <v>-0.72387861705766754</v>
      </c>
      <c r="H111" s="298">
        <v>-0.78748286766417519</v>
      </c>
      <c r="I111" s="298">
        <v>0.14121292791792811</v>
      </c>
      <c r="J111" s="298">
        <v>0.54692943227652946</v>
      </c>
      <c r="K111" s="298">
        <v>1.1077712092135252</v>
      </c>
      <c r="L111" s="298">
        <v>0.9300143079294696</v>
      </c>
      <c r="M111" s="298">
        <v>-1.0194737793088242</v>
      </c>
      <c r="N111" s="298">
        <v>2.6741744207988791</v>
      </c>
      <c r="O111" s="298">
        <v>0.84484626259082907</v>
      </c>
    </row>
    <row r="112" spans="2:15" x14ac:dyDescent="0.3">
      <c r="B112" s="292" t="s">
        <v>398</v>
      </c>
      <c r="C112">
        <v>1</v>
      </c>
      <c r="D112" s="298">
        <v>0.4869</v>
      </c>
      <c r="E112" s="298">
        <v>0</v>
      </c>
      <c r="F112" s="298">
        <v>0.86559171114094358</v>
      </c>
      <c r="G112" s="298">
        <v>-0.86559171114094358</v>
      </c>
      <c r="H112" s="298">
        <v>-0.94164771116772494</v>
      </c>
      <c r="I112" s="298">
        <v>0.1266426504794812</v>
      </c>
      <c r="J112" s="298">
        <v>0.61410450604523459</v>
      </c>
      <c r="K112" s="298">
        <v>1.1170789162366526</v>
      </c>
      <c r="L112" s="298">
        <v>0.92791372598040844</v>
      </c>
      <c r="M112" s="298">
        <v>-0.97706104946728034</v>
      </c>
      <c r="N112" s="298">
        <v>2.7082444717491674</v>
      </c>
      <c r="O112" s="298">
        <v>0.88233906600965406</v>
      </c>
    </row>
    <row r="113" spans="2:15" x14ac:dyDescent="0.3">
      <c r="B113" s="292" t="s">
        <v>399</v>
      </c>
      <c r="C113">
        <v>1</v>
      </c>
      <c r="D113" s="298">
        <v>0.74460000000000004</v>
      </c>
      <c r="E113" s="298">
        <v>2.2497724667390795</v>
      </c>
      <c r="F113" s="298">
        <v>0.91123694645834796</v>
      </c>
      <c r="G113" s="298">
        <v>1.3385355202807316</v>
      </c>
      <c r="H113" s="298">
        <v>1.4561471566400157</v>
      </c>
      <c r="I113" s="298">
        <v>0.11175482504159226</v>
      </c>
      <c r="J113" s="298">
        <v>0.68931401212886168</v>
      </c>
      <c r="K113" s="298">
        <v>1.1331598807878343</v>
      </c>
      <c r="L113" s="298">
        <v>0.92599927800320303</v>
      </c>
      <c r="M113" s="298">
        <v>-0.92761409988327104</v>
      </c>
      <c r="N113" s="298">
        <v>2.7500879927999669</v>
      </c>
      <c r="O113" s="298">
        <v>0.89115618800653817</v>
      </c>
    </row>
    <row r="114" spans="2:15" x14ac:dyDescent="0.3">
      <c r="B114" s="292" t="s">
        <v>400</v>
      </c>
      <c r="C114">
        <v>1</v>
      </c>
      <c r="D114" s="298">
        <v>0.81710000000000005</v>
      </c>
      <c r="E114" s="298">
        <v>2.9100004590258131</v>
      </c>
      <c r="F114" s="298">
        <v>0.92407854351116836</v>
      </c>
      <c r="G114" s="298">
        <v>1.9859219155146448</v>
      </c>
      <c r="H114" s="298">
        <v>2.1604167440989883</v>
      </c>
      <c r="I114" s="298">
        <v>0.10820431534110297</v>
      </c>
      <c r="J114" s="298">
        <v>0.70920621778676596</v>
      </c>
      <c r="K114" s="298">
        <v>1.1389508692355708</v>
      </c>
      <c r="L114" s="298">
        <v>0.92557749313648141</v>
      </c>
      <c r="M114" s="298">
        <v>-0.9139349216768512</v>
      </c>
      <c r="N114" s="298">
        <v>2.762092008699188</v>
      </c>
      <c r="O114" s="298">
        <v>0.89617484600926156</v>
      </c>
    </row>
    <row r="115" spans="2:15" x14ac:dyDescent="0.3">
      <c r="B115" s="292" t="s">
        <v>401</v>
      </c>
      <c r="C115">
        <v>1</v>
      </c>
      <c r="D115" s="298">
        <v>0.25409999999999999</v>
      </c>
      <c r="E115" s="298">
        <v>0</v>
      </c>
      <c r="F115" s="298">
        <v>0.82435690019064567</v>
      </c>
      <c r="G115" s="298">
        <v>-0.82435690019064567</v>
      </c>
      <c r="H115" s="298">
        <v>-0.89678976618971507</v>
      </c>
      <c r="I115" s="298">
        <v>0.14241607500751777</v>
      </c>
      <c r="J115" s="298">
        <v>0.5415468000487158</v>
      </c>
      <c r="K115" s="298">
        <v>1.1071670003325755</v>
      </c>
      <c r="L115" s="298">
        <v>0.93019775336372612</v>
      </c>
      <c r="M115" s="298">
        <v>-1.0228314861393859</v>
      </c>
      <c r="N115" s="298">
        <v>2.6715452865206775</v>
      </c>
      <c r="O115" s="298">
        <v>0.84463072229180303</v>
      </c>
    </row>
    <row r="116" spans="2:15" x14ac:dyDescent="0.3">
      <c r="B116" s="292" t="s">
        <v>402</v>
      </c>
      <c r="C116">
        <v>1</v>
      </c>
      <c r="D116" s="298">
        <v>0.41139999999999999</v>
      </c>
      <c r="E116" s="298">
        <v>0.69372802201825678</v>
      </c>
      <c r="F116" s="298">
        <v>0.85221873765835121</v>
      </c>
      <c r="G116" s="298">
        <v>-0.15849071564009443</v>
      </c>
      <c r="H116" s="298">
        <v>-0.17241664598094636</v>
      </c>
      <c r="I116" s="298">
        <v>0.13155535417791897</v>
      </c>
      <c r="J116" s="298">
        <v>0.59097587664494144</v>
      </c>
      <c r="K116" s="298">
        <v>1.1134615986717611</v>
      </c>
      <c r="L116" s="298">
        <v>0.92859697024880183</v>
      </c>
      <c r="M116" s="298">
        <v>-0.99179081065768981</v>
      </c>
      <c r="N116" s="298">
        <v>2.6962282859743922</v>
      </c>
      <c r="O116" s="298">
        <v>0.85553278797645038</v>
      </c>
    </row>
    <row r="117" spans="2:15" x14ac:dyDescent="0.3">
      <c r="B117" s="292" t="s">
        <v>403</v>
      </c>
      <c r="C117">
        <v>1</v>
      </c>
      <c r="D117" s="298">
        <v>0.47110000000000002</v>
      </c>
      <c r="E117" s="298">
        <v>1.1882095950007758</v>
      </c>
      <c r="F117" s="298">
        <v>0.86279312861081159</v>
      </c>
      <c r="G117" s="298">
        <v>0.32541646638996424</v>
      </c>
      <c r="H117" s="298">
        <v>0.35400947907471741</v>
      </c>
      <c r="I117" s="298">
        <v>0.12765280837443044</v>
      </c>
      <c r="J117" s="298">
        <v>0.60929995013453675</v>
      </c>
      <c r="K117" s="298">
        <v>1.1162863070870865</v>
      </c>
      <c r="L117" s="298">
        <v>0.92805213292586941</v>
      </c>
      <c r="M117" s="298">
        <v>-0.98013448076082688</v>
      </c>
      <c r="N117" s="298">
        <v>2.7057207379824502</v>
      </c>
      <c r="O117" s="298">
        <v>0.85639418878403584</v>
      </c>
    </row>
    <row r="118" spans="2:15" x14ac:dyDescent="0.3">
      <c r="B118" s="292" t="s">
        <v>404</v>
      </c>
      <c r="C118">
        <v>1</v>
      </c>
      <c r="D118" s="298">
        <v>0.44140000000000001</v>
      </c>
      <c r="E118" s="298">
        <v>0</v>
      </c>
      <c r="F118" s="298">
        <v>0.85753250195607</v>
      </c>
      <c r="G118" s="298">
        <v>-0.85753250195607</v>
      </c>
      <c r="H118" s="298">
        <v>-0.93288037226523579</v>
      </c>
      <c r="I118" s="298">
        <v>0.12957772443566484</v>
      </c>
      <c r="J118" s="298">
        <v>0.60021682167293267</v>
      </c>
      <c r="K118" s="298">
        <v>1.1148481822392073</v>
      </c>
      <c r="L118" s="298">
        <v>0.92831886149765452</v>
      </c>
      <c r="M118" s="298">
        <v>-0.98592477749735719</v>
      </c>
      <c r="N118" s="298">
        <v>2.700989781409497</v>
      </c>
      <c r="O118" s="298">
        <v>0.87491765875868044</v>
      </c>
    </row>
    <row r="119" spans="2:15" x14ac:dyDescent="0.3">
      <c r="B119" s="292" t="s">
        <v>405</v>
      </c>
      <c r="C119">
        <v>1</v>
      </c>
      <c r="D119" s="298">
        <v>0.29975000000000002</v>
      </c>
      <c r="E119" s="298">
        <v>0</v>
      </c>
      <c r="F119" s="298">
        <v>0.83244267819700779</v>
      </c>
      <c r="G119" s="298">
        <v>-0.83244267819700779</v>
      </c>
      <c r="H119" s="298">
        <v>-0.90558600840726722</v>
      </c>
      <c r="I119" s="298">
        <v>0.13918510503967704</v>
      </c>
      <c r="J119" s="298">
        <v>0.55604864407931276</v>
      </c>
      <c r="K119" s="298">
        <v>1.1088367123147029</v>
      </c>
      <c r="L119" s="298">
        <v>0.92970856477031683</v>
      </c>
      <c r="M119" s="298">
        <v>-1.0137742765366744</v>
      </c>
      <c r="N119" s="298">
        <v>2.6786596329306898</v>
      </c>
      <c r="O119" s="298">
        <v>0.85197542512206481</v>
      </c>
    </row>
    <row r="120" spans="2:15" x14ac:dyDescent="0.3">
      <c r="B120" s="292" t="s">
        <v>406</v>
      </c>
      <c r="C120">
        <v>1</v>
      </c>
      <c r="D120" s="298">
        <v>0.59989999999999999</v>
      </c>
      <c r="E120" s="298">
        <v>0</v>
      </c>
      <c r="F120" s="298">
        <v>0.88560688999568427</v>
      </c>
      <c r="G120" s="298">
        <v>-0.88560688999568427</v>
      </c>
      <c r="H120" s="298">
        <v>-0.9634215418486316</v>
      </c>
      <c r="I120" s="298">
        <v>0.11972241160888593</v>
      </c>
      <c r="J120" s="298">
        <v>0.64786190780490938</v>
      </c>
      <c r="K120" s="298">
        <v>1.123351872186459</v>
      </c>
      <c r="L120" s="298">
        <v>0.92699459425814557</v>
      </c>
      <c r="M120" s="298">
        <v>-0.95522065717084736</v>
      </c>
      <c r="N120" s="298">
        <v>2.726434437162216</v>
      </c>
      <c r="O120" s="298">
        <v>0.90088862800449865</v>
      </c>
    </row>
    <row r="121" spans="2:15" x14ac:dyDescent="0.3">
      <c r="B121" s="292" t="s">
        <v>407</v>
      </c>
      <c r="C121">
        <v>1</v>
      </c>
      <c r="D121" s="298">
        <v>0.44940000000000002</v>
      </c>
      <c r="E121" s="298">
        <v>0.62281388227794654</v>
      </c>
      <c r="F121" s="298">
        <v>0.85894950576879503</v>
      </c>
      <c r="G121" s="298">
        <v>-0.23613562349084849</v>
      </c>
      <c r="H121" s="298">
        <v>-0.25688389401537948</v>
      </c>
      <c r="I121" s="298">
        <v>0.12905594169033052</v>
      </c>
      <c r="J121" s="298">
        <v>0.60266998260803684</v>
      </c>
      <c r="K121" s="298">
        <v>1.1152290289295532</v>
      </c>
      <c r="L121" s="298">
        <v>0.92824617318249925</v>
      </c>
      <c r="M121" s="298">
        <v>-0.98436342909651509</v>
      </c>
      <c r="N121" s="298">
        <v>2.7022624406341054</v>
      </c>
      <c r="O121" s="298">
        <v>0.86369754263445087</v>
      </c>
    </row>
    <row r="122" spans="2:15" x14ac:dyDescent="0.3">
      <c r="B122" s="292" t="s">
        <v>408</v>
      </c>
      <c r="C122">
        <v>1</v>
      </c>
      <c r="D122" s="298">
        <v>0.54349999999999998</v>
      </c>
      <c r="E122" s="298">
        <v>0.35055439154519635</v>
      </c>
      <c r="F122" s="298">
        <v>0.87561701311597295</v>
      </c>
      <c r="G122" s="298">
        <v>-0.52506262157077654</v>
      </c>
      <c r="H122" s="298">
        <v>-0.57119772458327112</v>
      </c>
      <c r="I122" s="298">
        <v>0.12310722907188264</v>
      </c>
      <c r="J122" s="298">
        <v>0.63115045426595007</v>
      </c>
      <c r="K122" s="298">
        <v>1.1200835719659958</v>
      </c>
      <c r="L122" s="298">
        <v>0.92743782098431449</v>
      </c>
      <c r="M122" s="298">
        <v>-0.96609069448755147</v>
      </c>
      <c r="N122" s="298">
        <v>2.7173247207194975</v>
      </c>
      <c r="O122" s="298">
        <v>0.88520635967943595</v>
      </c>
    </row>
    <row r="123" spans="2:15" x14ac:dyDescent="0.3">
      <c r="B123" s="292" t="s">
        <v>409</v>
      </c>
      <c r="C123">
        <v>1</v>
      </c>
      <c r="D123" s="298">
        <v>0.60570000000000002</v>
      </c>
      <c r="E123" s="298">
        <v>0.65398261452499307</v>
      </c>
      <c r="F123" s="298">
        <v>0.88663421775990992</v>
      </c>
      <c r="G123" s="298">
        <v>-0.23265160323491685</v>
      </c>
      <c r="H123" s="298">
        <v>-0.25309374716273036</v>
      </c>
      <c r="I123" s="298">
        <v>0.11938261662236041</v>
      </c>
      <c r="J123" s="298">
        <v>0.64956400106988299</v>
      </c>
      <c r="K123" s="298">
        <v>1.1237044344499367</v>
      </c>
      <c r="L123" s="298">
        <v>0.92695077058815689</v>
      </c>
      <c r="M123" s="298">
        <v>-0.95410630428324683</v>
      </c>
      <c r="N123" s="298">
        <v>2.7273747398030666</v>
      </c>
      <c r="O123" s="298">
        <v>0.89062563023573849</v>
      </c>
    </row>
    <row r="124" spans="2:15" x14ac:dyDescent="0.3">
      <c r="B124" s="292" t="s">
        <v>410</v>
      </c>
      <c r="C124">
        <v>1</v>
      </c>
      <c r="D124" s="298">
        <v>0.46229999999999999</v>
      </c>
      <c r="E124" s="298">
        <v>0.93126284630813316</v>
      </c>
      <c r="F124" s="298">
        <v>0.86123442441681408</v>
      </c>
      <c r="G124" s="298">
        <v>7.0028421891319081E-2</v>
      </c>
      <c r="H124" s="298">
        <v>7.6181532634744836E-2</v>
      </c>
      <c r="I124" s="298">
        <v>0.12821964893585441</v>
      </c>
      <c r="J124" s="298">
        <v>0.60661561292521871</v>
      </c>
      <c r="K124" s="298">
        <v>1.1158532359084095</v>
      </c>
      <c r="L124" s="298">
        <v>0.92813027119882807</v>
      </c>
      <c r="M124" s="298">
        <v>-0.98184835207903542</v>
      </c>
      <c r="N124" s="298">
        <v>2.7043172009126635</v>
      </c>
      <c r="O124" s="298">
        <v>0.85984489649559626</v>
      </c>
    </row>
    <row r="125" spans="2:15" x14ac:dyDescent="0.3">
      <c r="B125" s="292" t="s">
        <v>411</v>
      </c>
      <c r="C125">
        <v>1</v>
      </c>
      <c r="D125" s="298">
        <v>0.86</v>
      </c>
      <c r="E125" s="298">
        <v>0</v>
      </c>
      <c r="F125" s="298">
        <v>0.9316772264569062</v>
      </c>
      <c r="G125" s="298">
        <v>-0.9316772264569062</v>
      </c>
      <c r="H125" s="298">
        <v>-1.0135398901681349</v>
      </c>
      <c r="I125" s="298">
        <v>0.1062593354078758</v>
      </c>
      <c r="J125" s="298">
        <v>0.72066724541277238</v>
      </c>
      <c r="K125" s="298">
        <v>1.1426872075010399</v>
      </c>
      <c r="L125" s="298">
        <v>0.92535213205768319</v>
      </c>
      <c r="M125" s="298">
        <v>-0.90588871629195289</v>
      </c>
      <c r="N125" s="298">
        <v>2.7692431692057653</v>
      </c>
      <c r="O125" s="298">
        <v>0.94429529106670518</v>
      </c>
    </row>
    <row r="126" spans="2:15" x14ac:dyDescent="0.3">
      <c r="B126" s="292" t="s">
        <v>412</v>
      </c>
      <c r="C126">
        <v>1</v>
      </c>
      <c r="D126" s="298">
        <v>0.54</v>
      </c>
      <c r="E126" s="298">
        <v>0.79999999999999993</v>
      </c>
      <c r="F126" s="298">
        <v>0.87499707394790582</v>
      </c>
      <c r="G126" s="298">
        <v>-7.499707394790589E-2</v>
      </c>
      <c r="H126" s="298">
        <v>-8.1586759806463835E-2</v>
      </c>
      <c r="I126" s="298">
        <v>0.12332194292134228</v>
      </c>
      <c r="J126" s="298">
        <v>0.63010413594606085</v>
      </c>
      <c r="K126" s="298">
        <v>1.1198900119497508</v>
      </c>
      <c r="L126" s="298">
        <v>0.92746634631574165</v>
      </c>
      <c r="M126" s="298">
        <v>-0.96676727931052153</v>
      </c>
      <c r="N126" s="298">
        <v>2.7167614272063334</v>
      </c>
      <c r="O126" s="298">
        <v>0.87637163339856994</v>
      </c>
    </row>
    <row r="127" spans="2:15" x14ac:dyDescent="0.3">
      <c r="B127" s="292" t="s">
        <v>413</v>
      </c>
      <c r="C127">
        <v>1</v>
      </c>
      <c r="D127" s="298">
        <v>0.57999999999999996</v>
      </c>
      <c r="E127" s="298">
        <v>0.13999999999999999</v>
      </c>
      <c r="F127" s="298">
        <v>0.88208209301153084</v>
      </c>
      <c r="G127" s="298">
        <v>-0.74208209301153083</v>
      </c>
      <c r="H127" s="298">
        <v>-0.80728580852720411</v>
      </c>
      <c r="I127" s="298">
        <v>0.12090022209097526</v>
      </c>
      <c r="J127" s="298">
        <v>0.64199821262846757</v>
      </c>
      <c r="K127" s="298">
        <v>1.1221659733945941</v>
      </c>
      <c r="L127" s="298">
        <v>0.92714744547133576</v>
      </c>
      <c r="M127" s="298">
        <v>-0.95904898637147873</v>
      </c>
      <c r="N127" s="298">
        <v>2.7232131723945403</v>
      </c>
      <c r="O127" s="298">
        <v>0.8951448606164204</v>
      </c>
    </row>
    <row r="128" spans="2:15" x14ac:dyDescent="0.3">
      <c r="B128" s="292" t="s">
        <v>414</v>
      </c>
      <c r="C128">
        <v>1</v>
      </c>
      <c r="D128" s="298">
        <v>0.74</v>
      </c>
      <c r="E128" s="298">
        <v>0.4</v>
      </c>
      <c r="F128" s="298">
        <v>0.91042216926603103</v>
      </c>
      <c r="G128" s="298">
        <v>-0.51042216926603101</v>
      </c>
      <c r="H128" s="298">
        <v>-0.55527087567080613</v>
      </c>
      <c r="I128" s="298">
        <v>0.11199069130073794</v>
      </c>
      <c r="J128" s="298">
        <v>0.68803085129119035</v>
      </c>
      <c r="K128" s="298">
        <v>1.1328134872408717</v>
      </c>
      <c r="L128" s="298">
        <v>0.92602777327701868</v>
      </c>
      <c r="M128" s="298">
        <v>-0.92848546304203139</v>
      </c>
      <c r="N128" s="298">
        <v>2.7493298015740937</v>
      </c>
      <c r="O128" s="298">
        <v>0.91811238560687114</v>
      </c>
    </row>
    <row r="129" spans="2:15" x14ac:dyDescent="0.3">
      <c r="B129" s="292" t="s">
        <v>415</v>
      </c>
      <c r="C129">
        <v>1</v>
      </c>
      <c r="D129" s="298">
        <v>1.36</v>
      </c>
      <c r="E129" s="298">
        <v>0.99</v>
      </c>
      <c r="F129" s="298">
        <v>1.0202399647522193</v>
      </c>
      <c r="G129" s="298">
        <v>-3.023996475221935E-2</v>
      </c>
      <c r="H129" s="298">
        <v>-3.289702665611987E-2</v>
      </c>
      <c r="I129" s="298">
        <v>9.4319916244474666E-2</v>
      </c>
      <c r="J129" s="298">
        <v>0.83293930394500193</v>
      </c>
      <c r="K129" s="298">
        <v>1.2075406255594368</v>
      </c>
      <c r="L129" s="298">
        <v>0.92405723228744929</v>
      </c>
      <c r="M129" s="298">
        <v>-0.8147545636835134</v>
      </c>
      <c r="N129" s="298">
        <v>2.8552344931879521</v>
      </c>
      <c r="O129" s="298">
        <v>1.0205617272619849</v>
      </c>
    </row>
    <row r="130" spans="2:15" x14ac:dyDescent="0.3">
      <c r="B130" s="292" t="s">
        <v>416</v>
      </c>
      <c r="C130">
        <v>1</v>
      </c>
      <c r="D130" s="298">
        <v>1.78</v>
      </c>
      <c r="E130" s="298">
        <v>0.01</v>
      </c>
      <c r="F130" s="298">
        <v>1.0946326649202824</v>
      </c>
      <c r="G130" s="298">
        <v>-1.0846326649202824</v>
      </c>
      <c r="H130" s="298">
        <v>-1.1799348968276218</v>
      </c>
      <c r="I130" s="298">
        <v>0.10196106735166068</v>
      </c>
      <c r="J130" s="298">
        <v>0.89215819238072502</v>
      </c>
      <c r="K130" s="298">
        <v>1.2971071374598397</v>
      </c>
      <c r="L130" s="298">
        <v>0.92486841290956967</v>
      </c>
      <c r="M130" s="298">
        <v>-0.74197270746661914</v>
      </c>
      <c r="N130" s="298">
        <v>2.931238037307184</v>
      </c>
      <c r="O130" s="298">
        <v>1.1081433860102052</v>
      </c>
    </row>
    <row r="131" spans="2:15" x14ac:dyDescent="0.3">
      <c r="B131" s="292" t="s">
        <v>417</v>
      </c>
      <c r="C131">
        <v>1</v>
      </c>
      <c r="D131" s="298">
        <v>0.83799999999999997</v>
      </c>
      <c r="E131" s="298">
        <v>1.7789131808731202</v>
      </c>
      <c r="F131" s="298">
        <v>0.92778046597191244</v>
      </c>
      <c r="G131" s="298">
        <v>0.85113271490120779</v>
      </c>
      <c r="H131" s="298">
        <v>0.92591826212184214</v>
      </c>
      <c r="I131" s="298">
        <v>0.10724168697295589</v>
      </c>
      <c r="J131" s="298">
        <v>0.71481972940751726</v>
      </c>
      <c r="K131" s="298">
        <v>1.1407412025363077</v>
      </c>
      <c r="L131" s="298">
        <v>0.92546545120127621</v>
      </c>
      <c r="M131" s="298">
        <v>-0.9100105061378938</v>
      </c>
      <c r="N131" s="298">
        <v>2.7655714380817189</v>
      </c>
      <c r="O131" s="298">
        <v>0.91603617226625011</v>
      </c>
    </row>
    <row r="132" spans="2:15" x14ac:dyDescent="0.3">
      <c r="B132" s="292" t="s">
        <v>418</v>
      </c>
      <c r="C132">
        <v>1</v>
      </c>
      <c r="D132" s="298">
        <v>0.41499999999999998</v>
      </c>
      <c r="E132" s="298">
        <v>0.76782677202706473</v>
      </c>
      <c r="F132" s="298">
        <v>0.85285638937407748</v>
      </c>
      <c r="G132" s="298">
        <v>-8.5029617347012754E-2</v>
      </c>
      <c r="H132" s="298">
        <v>-9.2500821721991561E-2</v>
      </c>
      <c r="I132" s="298">
        <v>0.13131632260784987</v>
      </c>
      <c r="J132" s="298">
        <v>0.59208819768619692</v>
      </c>
      <c r="K132" s="298">
        <v>1.1136245810619581</v>
      </c>
      <c r="L132" s="298">
        <v>0.92856313653171985</v>
      </c>
      <c r="M132" s="298">
        <v>-0.99108597188519587</v>
      </c>
      <c r="N132" s="298">
        <v>2.6967987506333508</v>
      </c>
      <c r="O132" s="298">
        <v>0.85462777409994428</v>
      </c>
    </row>
    <row r="133" spans="2:15" x14ac:dyDescent="0.3">
      <c r="B133" s="292" t="s">
        <v>419</v>
      </c>
      <c r="C133">
        <v>1</v>
      </c>
      <c r="D133" s="298">
        <v>0.76400000000000001</v>
      </c>
      <c r="E133" s="298">
        <v>2.2788885200103088</v>
      </c>
      <c r="F133" s="298">
        <v>0.91467318070420611</v>
      </c>
      <c r="G133" s="298">
        <v>1.3642153393061027</v>
      </c>
      <c r="H133" s="298">
        <v>1.4840833562329721</v>
      </c>
      <c r="I133" s="298">
        <v>0.11077365849892502</v>
      </c>
      <c r="J133" s="298">
        <v>0.69469864867532383</v>
      </c>
      <c r="K133" s="298">
        <v>1.1346477127330883</v>
      </c>
      <c r="L133" s="298">
        <v>0.92588137758549438</v>
      </c>
      <c r="M133" s="298">
        <v>-0.92394373877401481</v>
      </c>
      <c r="N133" s="298">
        <v>2.753290100182427</v>
      </c>
      <c r="O133" s="298">
        <v>0.89457023563190963</v>
      </c>
    </row>
    <row r="134" spans="2:15" x14ac:dyDescent="0.3">
      <c r="B134" s="292" t="s">
        <v>420</v>
      </c>
      <c r="C134">
        <v>1</v>
      </c>
      <c r="D134" s="298">
        <v>1.46</v>
      </c>
      <c r="E134" s="298">
        <v>0.08</v>
      </c>
      <c r="F134" s="298">
        <v>1.0379525124112821</v>
      </c>
      <c r="G134" s="298">
        <v>-0.9579525124112821</v>
      </c>
      <c r="H134" s="298">
        <v>-1.0421238779313757</v>
      </c>
      <c r="I134" s="298">
        <v>9.4670702956217087E-2</v>
      </c>
      <c r="J134" s="298">
        <v>0.8499552587154382</v>
      </c>
      <c r="K134" s="298">
        <v>1.2259497661071259</v>
      </c>
      <c r="L134" s="298">
        <v>0.92409310350234775</v>
      </c>
      <c r="M134" s="298">
        <v>-0.7971132491480788</v>
      </c>
      <c r="N134" s="298">
        <v>2.8730182739706427</v>
      </c>
      <c r="O134" s="298">
        <v>1.048222193784591</v>
      </c>
    </row>
    <row r="135" spans="2:15" x14ac:dyDescent="0.3">
      <c r="B135" s="292" t="s">
        <v>421</v>
      </c>
      <c r="C135">
        <v>1</v>
      </c>
      <c r="D135" s="298">
        <v>1.17</v>
      </c>
      <c r="E135" s="298">
        <v>1.6900471451873833</v>
      </c>
      <c r="F135" s="298">
        <v>0.98658612420000036</v>
      </c>
      <c r="G135" s="298">
        <v>0.70346102098738295</v>
      </c>
      <c r="H135" s="298">
        <v>0.76527126101444376</v>
      </c>
      <c r="I135" s="298">
        <v>9.6286091973669732E-2</v>
      </c>
      <c r="J135" s="298">
        <v>0.79538102806242483</v>
      </c>
      <c r="K135" s="298">
        <v>1.1777912203375758</v>
      </c>
      <c r="L135" s="298">
        <v>0.92425999234519418</v>
      </c>
      <c r="M135" s="298">
        <v>-0.84881104552627906</v>
      </c>
      <c r="N135" s="298">
        <v>2.8219832939262797</v>
      </c>
      <c r="O135" s="298">
        <v>0.97878226876939156</v>
      </c>
    </row>
    <row r="136" spans="2:15" x14ac:dyDescent="0.3">
      <c r="B136" s="292" t="s">
        <v>422</v>
      </c>
      <c r="C136">
        <v>1</v>
      </c>
      <c r="D136" s="298">
        <v>1.52</v>
      </c>
      <c r="E136" s="298">
        <v>0.89409464622260182</v>
      </c>
      <c r="F136" s="298">
        <v>1.0485800410067196</v>
      </c>
      <c r="G136" s="298">
        <v>-0.15448539478411782</v>
      </c>
      <c r="H136" s="298">
        <v>-0.16805939397866998</v>
      </c>
      <c r="I136" s="298">
        <v>9.5339184457117351E-2</v>
      </c>
      <c r="J136" s="298">
        <v>0.85925531553353152</v>
      </c>
      <c r="K136" s="298">
        <v>1.2379047664799079</v>
      </c>
      <c r="L136" s="298">
        <v>0.92416182675726477</v>
      </c>
      <c r="M136" s="298">
        <v>-0.78662219131694311</v>
      </c>
      <c r="N136" s="298">
        <v>2.8837822733303824</v>
      </c>
      <c r="O136" s="298">
        <v>1.0502599202542116</v>
      </c>
    </row>
    <row r="137" spans="2:15" x14ac:dyDescent="0.3">
      <c r="B137" s="292" t="s">
        <v>423</v>
      </c>
      <c r="C137">
        <v>1</v>
      </c>
      <c r="D137" s="298">
        <v>2.3199999999999998</v>
      </c>
      <c r="E137" s="298">
        <v>0.49000000000000005</v>
      </c>
      <c r="F137" s="298">
        <v>1.1902804222792207</v>
      </c>
      <c r="G137" s="298">
        <v>-0.70028042227922072</v>
      </c>
      <c r="H137" s="298">
        <v>-0.76181119611879422</v>
      </c>
      <c r="I137" s="298">
        <v>0.13051971512581073</v>
      </c>
      <c r="J137" s="298">
        <v>0.9310941351744948</v>
      </c>
      <c r="K137" s="298">
        <v>1.4494667093839466</v>
      </c>
      <c r="L137" s="298">
        <v>0.92845081613346603</v>
      </c>
      <c r="M137" s="298">
        <v>-0.65343889292941237</v>
      </c>
      <c r="N137" s="298">
        <v>3.0339997374878536</v>
      </c>
      <c r="O137" s="298">
        <v>1.204688964481081</v>
      </c>
    </row>
    <row r="138" spans="2:15" x14ac:dyDescent="0.3">
      <c r="B138" s="292" t="s">
        <v>424</v>
      </c>
      <c r="C138">
        <v>1</v>
      </c>
      <c r="D138" s="298">
        <v>0.496</v>
      </c>
      <c r="E138" s="298">
        <v>0.72</v>
      </c>
      <c r="F138" s="298">
        <v>0.86720355297791829</v>
      </c>
      <c r="G138" s="298">
        <v>-0.14720355297791832</v>
      </c>
      <c r="H138" s="298">
        <v>-0.16013772654396796</v>
      </c>
      <c r="I138" s="298">
        <v>0.12606534428672458</v>
      </c>
      <c r="J138" s="298">
        <v>0.61686276356721848</v>
      </c>
      <c r="K138" s="298">
        <v>1.117544342388618</v>
      </c>
      <c r="L138" s="298">
        <v>0.92783511087504489</v>
      </c>
      <c r="M138" s="298">
        <v>-0.97529309361143968</v>
      </c>
      <c r="N138" s="298">
        <v>2.7097001995672763</v>
      </c>
      <c r="O138" s="298">
        <v>0.87002522444007779</v>
      </c>
    </row>
    <row r="139" spans="2:15" x14ac:dyDescent="0.3">
      <c r="B139" s="292" t="s">
        <v>425</v>
      </c>
      <c r="C139">
        <v>1</v>
      </c>
      <c r="D139" s="298">
        <v>1.28</v>
      </c>
      <c r="E139" s="298">
        <v>0.80083106525084269</v>
      </c>
      <c r="F139" s="298">
        <v>1.0060699266249693</v>
      </c>
      <c r="G139" s="298">
        <v>-0.20523886137412661</v>
      </c>
      <c r="H139" s="298">
        <v>-0.22327235989918981</v>
      </c>
      <c r="I139" s="298">
        <v>9.4731576393984787E-2</v>
      </c>
      <c r="J139" s="298">
        <v>0.81795179034596088</v>
      </c>
      <c r="K139" s="298">
        <v>1.1941880629039776</v>
      </c>
      <c r="L139" s="298">
        <v>0.92409934179636</v>
      </c>
      <c r="M139" s="298">
        <v>-0.82900822294995957</v>
      </c>
      <c r="N139" s="298">
        <v>2.8411480761998984</v>
      </c>
      <c r="O139" s="298">
        <v>1.0082730402656797</v>
      </c>
    </row>
    <row r="140" spans="2:15" x14ac:dyDescent="0.3">
      <c r="B140" s="292" t="s">
        <v>426</v>
      </c>
      <c r="C140">
        <v>1</v>
      </c>
      <c r="D140" s="298">
        <v>1.65</v>
      </c>
      <c r="E140" s="298">
        <v>0.41173472218216878</v>
      </c>
      <c r="F140" s="298">
        <v>1.0716063529635012</v>
      </c>
      <c r="G140" s="298">
        <v>-0.65987163078133237</v>
      </c>
      <c r="H140" s="298">
        <v>-0.71785184954085024</v>
      </c>
      <c r="I140" s="298">
        <v>9.7924610886579194E-2</v>
      </c>
      <c r="J140" s="298">
        <v>0.87714748299583023</v>
      </c>
      <c r="K140" s="298">
        <v>1.2660652229311722</v>
      </c>
      <c r="L140" s="298">
        <v>0.92443212371686023</v>
      </c>
      <c r="M140" s="298">
        <v>-0.76413263555293853</v>
      </c>
      <c r="N140" s="298">
        <v>2.9073453414799406</v>
      </c>
      <c r="O140" s="298">
        <v>1.0791807945909544</v>
      </c>
    </row>
    <row r="141" spans="2:15" x14ac:dyDescent="0.3">
      <c r="B141" s="292" t="s">
        <v>427</v>
      </c>
      <c r="C141">
        <v>1</v>
      </c>
      <c r="D141" s="298">
        <v>2.35</v>
      </c>
      <c r="E141" s="298">
        <v>1.0201218685566951</v>
      </c>
      <c r="F141" s="298">
        <v>1.1955941865769395</v>
      </c>
      <c r="G141" s="298">
        <v>-0.17547231802024443</v>
      </c>
      <c r="H141" s="298">
        <v>-0.19089035224154721</v>
      </c>
      <c r="I141" s="298">
        <v>0.13251281392634504</v>
      </c>
      <c r="J141" s="298">
        <v>0.93245000025794222</v>
      </c>
      <c r="K141" s="298">
        <v>1.4587383728959367</v>
      </c>
      <c r="L141" s="298">
        <v>0.92873309825646599</v>
      </c>
      <c r="M141" s="298">
        <v>-0.64868568498370416</v>
      </c>
      <c r="N141" s="298">
        <v>3.0398740581375829</v>
      </c>
      <c r="O141" s="298">
        <v>1.1993180630603579</v>
      </c>
    </row>
    <row r="142" spans="2:15" x14ac:dyDescent="0.3">
      <c r="B142" s="292" t="s">
        <v>428</v>
      </c>
      <c r="C142">
        <v>1</v>
      </c>
      <c r="D142" s="298">
        <v>2.9</v>
      </c>
      <c r="E142" s="298">
        <v>0.85680474418062658</v>
      </c>
      <c r="F142" s="298">
        <v>1.2930131987017841</v>
      </c>
      <c r="G142" s="298">
        <v>-0.43620845452115753</v>
      </c>
      <c r="H142" s="298">
        <v>-0.47453630563356419</v>
      </c>
      <c r="I142" s="298">
        <v>0.17340655542769698</v>
      </c>
      <c r="J142" s="298">
        <v>0.94866214631401591</v>
      </c>
      <c r="K142" s="298">
        <v>1.6373642510895523</v>
      </c>
      <c r="L142" s="298">
        <v>0.93544393493553391</v>
      </c>
      <c r="M142" s="298">
        <v>-0.56459306451193059</v>
      </c>
      <c r="N142" s="298">
        <v>3.1506194619154986</v>
      </c>
      <c r="O142" s="298">
        <v>1.3091089933576943</v>
      </c>
    </row>
    <row r="143" spans="2:15" x14ac:dyDescent="0.3">
      <c r="B143" s="292" t="s">
        <v>429</v>
      </c>
      <c r="C143">
        <v>1</v>
      </c>
      <c r="D143" s="298">
        <v>1.92</v>
      </c>
      <c r="E143" s="298">
        <v>2.9525634407422761</v>
      </c>
      <c r="F143" s="298">
        <v>1.1194302316429701</v>
      </c>
      <c r="G143" s="298">
        <v>1.833133209099306</v>
      </c>
      <c r="H143" s="298">
        <v>1.9942031195500183</v>
      </c>
      <c r="I143" s="298">
        <v>0.10774258117351747</v>
      </c>
      <c r="J143" s="298">
        <v>0.9054748184663044</v>
      </c>
      <c r="K143" s="298">
        <v>1.3333856448196357</v>
      </c>
      <c r="L143" s="298">
        <v>0.92552362786711628</v>
      </c>
      <c r="M143" s="298">
        <v>-0.71847626779541396</v>
      </c>
      <c r="N143" s="298">
        <v>2.9573367310813543</v>
      </c>
      <c r="O143" s="298">
        <v>1.0938957388384802</v>
      </c>
    </row>
    <row r="144" spans="2:15" x14ac:dyDescent="0.3">
      <c r="B144" s="292" t="s">
        <v>430</v>
      </c>
      <c r="C144">
        <v>1</v>
      </c>
      <c r="D144" s="298">
        <v>1.69</v>
      </c>
      <c r="E144" s="298">
        <v>2.3639351627642977</v>
      </c>
      <c r="F144" s="298">
        <v>1.0786913720271261</v>
      </c>
      <c r="G144" s="298">
        <v>1.2852437907371717</v>
      </c>
      <c r="H144" s="298">
        <v>1.3981729009915675</v>
      </c>
      <c r="I144" s="298">
        <v>9.9019035700799632E-2</v>
      </c>
      <c r="J144" s="298">
        <v>0.88205919127771115</v>
      </c>
      <c r="K144" s="298">
        <v>1.275323552776541</v>
      </c>
      <c r="L144" s="298">
        <v>0.92454869605310275</v>
      </c>
      <c r="M144" s="298">
        <v>-0.75727910604612658</v>
      </c>
      <c r="N144" s="298">
        <v>2.9146618501003787</v>
      </c>
      <c r="O144" s="298">
        <v>1.0636029986503919</v>
      </c>
    </row>
    <row r="145" spans="2:15" x14ac:dyDescent="0.3">
      <c r="B145" s="292" t="s">
        <v>431</v>
      </c>
      <c r="C145">
        <v>1</v>
      </c>
      <c r="D145" s="298">
        <v>3.14</v>
      </c>
      <c r="E145" s="298">
        <v>0.71462722752659402</v>
      </c>
      <c r="F145" s="298">
        <v>1.3355233130835344</v>
      </c>
      <c r="G145" s="298">
        <v>-0.62089608555694042</v>
      </c>
      <c r="H145" s="298">
        <v>-0.67545168271891209</v>
      </c>
      <c r="I145" s="298">
        <v>0.19300733490938352</v>
      </c>
      <c r="J145" s="298">
        <v>0.95224899723844203</v>
      </c>
      <c r="K145" s="298">
        <v>1.7187976289286269</v>
      </c>
      <c r="L145" s="298">
        <v>0.9392749082516787</v>
      </c>
      <c r="M145" s="298">
        <v>-0.52969050389209071</v>
      </c>
      <c r="N145" s="298">
        <v>3.2007371300591596</v>
      </c>
      <c r="O145" s="298">
        <v>1.364158389867721</v>
      </c>
    </row>
    <row r="146" spans="2:15" x14ac:dyDescent="0.3">
      <c r="B146" s="292" t="s">
        <v>432</v>
      </c>
      <c r="C146">
        <v>1</v>
      </c>
      <c r="D146" s="298">
        <v>2.1</v>
      </c>
      <c r="E146" s="298">
        <v>0.37</v>
      </c>
      <c r="F146" s="298">
        <v>1.1513128174292828</v>
      </c>
      <c r="G146" s="298">
        <v>-0.78131281742928282</v>
      </c>
      <c r="H146" s="298">
        <v>-0.849963576093549</v>
      </c>
      <c r="I146" s="298">
        <v>0.11700732786566827</v>
      </c>
      <c r="J146" s="298">
        <v>0.91895945346189023</v>
      </c>
      <c r="K146" s="298">
        <v>1.3836661813966753</v>
      </c>
      <c r="L146" s="298">
        <v>0.92664784935629152</v>
      </c>
      <c r="M146" s="298">
        <v>-0.68882616308203182</v>
      </c>
      <c r="N146" s="298">
        <v>2.9914517979405977</v>
      </c>
      <c r="O146" s="298">
        <v>1.1641803715637065</v>
      </c>
    </row>
    <row r="147" spans="2:15" x14ac:dyDescent="0.3">
      <c r="B147" s="292" t="s">
        <v>433</v>
      </c>
      <c r="C147">
        <v>1</v>
      </c>
      <c r="D147" s="298">
        <v>3.6</v>
      </c>
      <c r="E147" s="298">
        <v>0.18</v>
      </c>
      <c r="F147" s="298">
        <v>1.4170010323152225</v>
      </c>
      <c r="G147" s="298">
        <v>-1.2370010323152225</v>
      </c>
      <c r="H147" s="298">
        <v>-1.3456912488872894</v>
      </c>
      <c r="I147" s="298">
        <v>0.23225746693239521</v>
      </c>
      <c r="J147" s="298">
        <v>0.955783733085523</v>
      </c>
      <c r="K147" s="298">
        <v>1.8782183315449219</v>
      </c>
      <c r="L147" s="298">
        <v>0.9481186913505234</v>
      </c>
      <c r="M147" s="298">
        <v>-0.46577478518376902</v>
      </c>
      <c r="N147" s="298">
        <v>3.2997768498142142</v>
      </c>
      <c r="O147" s="298">
        <v>1.5013558506766174</v>
      </c>
    </row>
    <row r="148" spans="2:15" x14ac:dyDescent="0.3">
      <c r="B148" s="292" t="s">
        <v>434</v>
      </c>
      <c r="C148">
        <v>1</v>
      </c>
      <c r="D148" s="298">
        <v>2.7</v>
      </c>
      <c r="E148" s="298">
        <v>0.06</v>
      </c>
      <c r="F148" s="298">
        <v>1.2575881033836587</v>
      </c>
      <c r="G148" s="298">
        <v>-1.1975881033836586</v>
      </c>
      <c r="H148" s="298">
        <v>-1.3028152672424278</v>
      </c>
      <c r="I148" s="298">
        <v>0.15774835369168699</v>
      </c>
      <c r="J148" s="298">
        <v>0.94433113641265098</v>
      </c>
      <c r="K148" s="298">
        <v>1.5708450703546664</v>
      </c>
      <c r="L148" s="298">
        <v>0.93266825025558475</v>
      </c>
      <c r="M148" s="298">
        <v>-0.5945062001565613</v>
      </c>
      <c r="N148" s="298">
        <v>3.1096824069238789</v>
      </c>
      <c r="O148" s="298">
        <v>1.2939268391420686</v>
      </c>
    </row>
    <row r="149" spans="2:15" x14ac:dyDescent="0.3">
      <c r="B149" s="292" t="s">
        <v>435</v>
      </c>
      <c r="C149">
        <v>1</v>
      </c>
      <c r="D149" s="298">
        <v>1.88</v>
      </c>
      <c r="E149" s="298">
        <v>0.7059407984357986</v>
      </c>
      <c r="F149" s="298">
        <v>1.1123452125793452</v>
      </c>
      <c r="G149" s="298">
        <v>-0.40640441414354656</v>
      </c>
      <c r="H149" s="298">
        <v>-0.44211350624222617</v>
      </c>
      <c r="I149" s="298">
        <v>0.10595146126137812</v>
      </c>
      <c r="J149" s="298">
        <v>0.90194660857391662</v>
      </c>
      <c r="K149" s="298">
        <v>1.3227438165847738</v>
      </c>
      <c r="L149" s="298">
        <v>0.92531682902981816</v>
      </c>
      <c r="M149" s="298">
        <v>-0.72515062535272778</v>
      </c>
      <c r="N149" s="298">
        <v>2.9498410505114183</v>
      </c>
      <c r="O149" s="298">
        <v>1.117817027019635</v>
      </c>
    </row>
    <row r="150" spans="2:15" x14ac:dyDescent="0.3">
      <c r="B150" s="292" t="s">
        <v>436</v>
      </c>
      <c r="C150">
        <v>1</v>
      </c>
      <c r="D150" s="298">
        <v>1.42</v>
      </c>
      <c r="E150" s="298">
        <v>0.36205560724837899</v>
      </c>
      <c r="F150" s="298">
        <v>1.0308674933476569</v>
      </c>
      <c r="G150" s="298">
        <v>-0.668811886099278</v>
      </c>
      <c r="H150" s="298">
        <v>-0.72757764849322459</v>
      </c>
      <c r="I150" s="298">
        <v>9.441511332979699E-2</v>
      </c>
      <c r="J150" s="298">
        <v>0.84337778999568602</v>
      </c>
      <c r="K150" s="298">
        <v>1.2183571966996278</v>
      </c>
      <c r="L150" s="298">
        <v>0.92406695405011363</v>
      </c>
      <c r="M150" s="298">
        <v>-0.80414634058201329</v>
      </c>
      <c r="N150" s="298">
        <v>2.8658813272773269</v>
      </c>
      <c r="O150" s="298">
        <v>1.0379983827447345</v>
      </c>
    </row>
    <row r="151" spans="2:15" x14ac:dyDescent="0.3">
      <c r="B151" s="292" t="s">
        <v>437</v>
      </c>
      <c r="C151">
        <v>1</v>
      </c>
      <c r="D151" s="298">
        <v>1.42</v>
      </c>
      <c r="E151" s="298">
        <v>0.91153505600178719</v>
      </c>
      <c r="F151" s="298">
        <v>1.0308674933476569</v>
      </c>
      <c r="G151" s="298">
        <v>-0.11933243734586974</v>
      </c>
      <c r="H151" s="298">
        <v>-0.12981769008241717</v>
      </c>
      <c r="I151" s="298">
        <v>9.441511332979699E-2</v>
      </c>
      <c r="J151" s="298">
        <v>0.84337778999568602</v>
      </c>
      <c r="K151" s="298">
        <v>1.2183571966996278</v>
      </c>
      <c r="L151" s="298">
        <v>0.92406695405011363</v>
      </c>
      <c r="M151" s="298">
        <v>-0.80414634058201329</v>
      </c>
      <c r="N151" s="298">
        <v>2.8658813272773269</v>
      </c>
      <c r="O151" s="298">
        <v>1.0321398188398967</v>
      </c>
    </row>
    <row r="152" spans="2:15" x14ac:dyDescent="0.3">
      <c r="B152" s="292" t="s">
        <v>438</v>
      </c>
      <c r="C152">
        <v>1</v>
      </c>
      <c r="D152" s="298">
        <v>1.08</v>
      </c>
      <c r="E152" s="298">
        <v>0.33478562483994556</v>
      </c>
      <c r="F152" s="298">
        <v>0.97064483130684409</v>
      </c>
      <c r="G152" s="298">
        <v>-0.63585920646689853</v>
      </c>
      <c r="H152" s="298">
        <v>-0.69172955180596218</v>
      </c>
      <c r="I152" s="298">
        <v>9.8374483346964775E-2</v>
      </c>
      <c r="J152" s="298">
        <v>0.77529260379111531</v>
      </c>
      <c r="K152" s="298">
        <v>1.165997058822573</v>
      </c>
      <c r="L152" s="298">
        <v>0.92447988670179226</v>
      </c>
      <c r="M152" s="298">
        <v>-0.86518900503173213</v>
      </c>
      <c r="N152" s="298">
        <v>2.8064786676454201</v>
      </c>
      <c r="O152" s="298">
        <v>0.97801163777570199</v>
      </c>
    </row>
    <row r="153" spans="2:15" x14ac:dyDescent="0.3">
      <c r="B153" s="292" t="s">
        <v>439</v>
      </c>
      <c r="C153">
        <v>1</v>
      </c>
      <c r="D153" s="298">
        <v>1.79</v>
      </c>
      <c r="E153" s="298">
        <v>0.21005947215067219</v>
      </c>
      <c r="F153" s="298">
        <v>1.0964039196861888</v>
      </c>
      <c r="G153" s="298">
        <v>-0.88634444753551656</v>
      </c>
      <c r="H153" s="298">
        <v>-0.96422390555001469</v>
      </c>
      <c r="I153" s="298">
        <v>0.10232715042466617</v>
      </c>
      <c r="J153" s="298">
        <v>0.89320247871605574</v>
      </c>
      <c r="K153" s="298">
        <v>1.2996053606563218</v>
      </c>
      <c r="L153" s="298">
        <v>0.92490884289015673</v>
      </c>
      <c r="M153" s="298">
        <v>-0.74028173862951641</v>
      </c>
      <c r="N153" s="298">
        <v>2.9330895780018942</v>
      </c>
      <c r="O153" s="298">
        <v>1.1075250853457057</v>
      </c>
    </row>
    <row r="154" spans="2:15" x14ac:dyDescent="0.3">
      <c r="B154" s="292" t="s">
        <v>440</v>
      </c>
      <c r="C154">
        <v>1</v>
      </c>
      <c r="D154" s="298">
        <v>1.08</v>
      </c>
      <c r="E154" s="298">
        <v>1.6777263886315388</v>
      </c>
      <c r="F154" s="298">
        <v>0.97064483130684409</v>
      </c>
      <c r="G154" s="298">
        <v>0.70708155732469469</v>
      </c>
      <c r="H154" s="298">
        <v>0.76920991905766301</v>
      </c>
      <c r="I154" s="298">
        <v>9.8374483346964775E-2</v>
      </c>
      <c r="J154" s="298">
        <v>0.77529260379111531</v>
      </c>
      <c r="K154" s="298">
        <v>1.165997058822573</v>
      </c>
      <c r="L154" s="298">
        <v>0.92447988670179226</v>
      </c>
      <c r="M154" s="298">
        <v>-0.86518900503173213</v>
      </c>
      <c r="N154" s="298">
        <v>2.8064786676454201</v>
      </c>
      <c r="O154" s="298">
        <v>0.96245287161272775</v>
      </c>
    </row>
    <row r="155" spans="2:15" x14ac:dyDescent="0.3">
      <c r="B155" s="292" t="s">
        <v>441</v>
      </c>
      <c r="C155">
        <v>1</v>
      </c>
      <c r="D155" s="298">
        <v>1.33</v>
      </c>
      <c r="E155" s="298">
        <v>3.4443803114923432</v>
      </c>
      <c r="F155" s="298">
        <v>1.0149262004545005</v>
      </c>
      <c r="G155" s="298">
        <v>2.4294541110378427</v>
      </c>
      <c r="H155" s="298">
        <v>2.6429202978739035</v>
      </c>
      <c r="I155" s="298">
        <v>9.440232824861991E-2</v>
      </c>
      <c r="J155" s="298">
        <v>0.82746188573992774</v>
      </c>
      <c r="K155" s="298">
        <v>1.2023905151690735</v>
      </c>
      <c r="L155" s="298">
        <v>0.92406564784171941</v>
      </c>
      <c r="M155" s="298">
        <v>-0.82008503960417056</v>
      </c>
      <c r="N155" s="298">
        <v>2.8499374405131714</v>
      </c>
      <c r="O155" s="298">
        <v>0.98903038822617617</v>
      </c>
    </row>
    <row r="156" spans="2:15" x14ac:dyDescent="0.3">
      <c r="B156" s="292" t="s">
        <v>442</v>
      </c>
      <c r="C156">
        <v>1</v>
      </c>
      <c r="D156" s="298">
        <v>1.23</v>
      </c>
      <c r="E156" s="298">
        <v>3.4602815645827176</v>
      </c>
      <c r="F156" s="298">
        <v>0.99721365279543794</v>
      </c>
      <c r="G156" s="298">
        <v>2.4630679117872796</v>
      </c>
      <c r="H156" s="298">
        <v>2.6794876056842267</v>
      </c>
      <c r="I156" s="298">
        <v>9.5298381409424676E-2</v>
      </c>
      <c r="J156" s="298">
        <v>0.80796995408838868</v>
      </c>
      <c r="K156" s="298">
        <v>1.1864573515024872</v>
      </c>
      <c r="L156" s="298">
        <v>0.92415761828901921</v>
      </c>
      <c r="M156" s="298">
        <v>-0.83798022234434721</v>
      </c>
      <c r="N156" s="298">
        <v>2.832407527935223</v>
      </c>
      <c r="O156" s="298">
        <v>0.97045334115857029</v>
      </c>
    </row>
    <row r="157" spans="2:15" x14ac:dyDescent="0.3">
      <c r="B157" s="292" t="s">
        <v>443</v>
      </c>
      <c r="C157">
        <v>1</v>
      </c>
      <c r="D157" s="298">
        <v>1.79</v>
      </c>
      <c r="E157" s="298">
        <v>0.33424820881226058</v>
      </c>
      <c r="F157" s="298">
        <v>1.0964039196861888</v>
      </c>
      <c r="G157" s="298">
        <v>-0.76215571087392819</v>
      </c>
      <c r="H157" s="298">
        <v>-0.82912321301212788</v>
      </c>
      <c r="I157" s="298">
        <v>0.10232715042466617</v>
      </c>
      <c r="J157" s="298">
        <v>0.89320247871605574</v>
      </c>
      <c r="K157" s="298">
        <v>1.2996053606563218</v>
      </c>
      <c r="L157" s="298">
        <v>0.92490884289015673</v>
      </c>
      <c r="M157" s="298">
        <v>-0.74028173862951641</v>
      </c>
      <c r="N157" s="298">
        <v>2.9330895780018942</v>
      </c>
      <c r="O157" s="298">
        <v>1.105966860981239</v>
      </c>
    </row>
    <row r="158" spans="2:15" x14ac:dyDescent="0.3">
      <c r="B158" s="292" t="s">
        <v>444</v>
      </c>
      <c r="C158">
        <v>1</v>
      </c>
      <c r="D158" s="298">
        <v>1.82</v>
      </c>
      <c r="E158" s="298">
        <v>0.88188073765182218</v>
      </c>
      <c r="F158" s="298">
        <v>1.1017176839839076</v>
      </c>
      <c r="G158" s="298">
        <v>-0.21983694633208539</v>
      </c>
      <c r="H158" s="298">
        <v>-0.2391531188195529</v>
      </c>
      <c r="I158" s="298">
        <v>0.10347033486299541</v>
      </c>
      <c r="J158" s="298">
        <v>0.89624610528200854</v>
      </c>
      <c r="K158" s="298">
        <v>1.3071892626858066</v>
      </c>
      <c r="L158" s="298">
        <v>0.9250360166712629</v>
      </c>
      <c r="M158" s="298">
        <v>-0.73522051625705553</v>
      </c>
      <c r="N158" s="298">
        <v>2.9386558842248709</v>
      </c>
      <c r="O158" s="298">
        <v>1.1045387994754234</v>
      </c>
    </row>
    <row r="159" spans="2:15" x14ac:dyDescent="0.3">
      <c r="B159" s="292" t="s">
        <v>445</v>
      </c>
      <c r="C159">
        <v>1</v>
      </c>
      <c r="D159" s="298">
        <v>1.01</v>
      </c>
      <c r="E159" s="298">
        <v>0.2077966748</v>
      </c>
      <c r="F159" s="298">
        <v>0.95824604794550017</v>
      </c>
      <c r="G159" s="298">
        <v>-0.7504493731455002</v>
      </c>
      <c r="H159" s="298">
        <v>-0.81638828731187962</v>
      </c>
      <c r="I159" s="298">
        <v>0.1004764051991358</v>
      </c>
      <c r="J159" s="298">
        <v>0.75871982020211715</v>
      </c>
      <c r="K159" s="298">
        <v>1.1577722756888833</v>
      </c>
      <c r="L159" s="298">
        <v>0.92470591538289482</v>
      </c>
      <c r="M159" s="298">
        <v>-0.87803663655810382</v>
      </c>
      <c r="N159" s="298">
        <v>2.7945287324491042</v>
      </c>
      <c r="O159" s="298">
        <v>0.96732049790296548</v>
      </c>
    </row>
    <row r="160" spans="2:15" x14ac:dyDescent="0.3">
      <c r="B160" s="292" t="s">
        <v>446</v>
      </c>
      <c r="C160">
        <v>1</v>
      </c>
      <c r="D160" s="298">
        <v>2.09</v>
      </c>
      <c r="E160" s="298">
        <v>0.70418654538461545</v>
      </c>
      <c r="F160" s="298">
        <v>1.1495415626633765</v>
      </c>
      <c r="G160" s="298">
        <v>-0.44535501727876103</v>
      </c>
      <c r="H160" s="298">
        <v>-0.48448653941572073</v>
      </c>
      <c r="I160" s="298">
        <v>0.11644563221900156</v>
      </c>
      <c r="J160" s="298">
        <v>0.91830361493024482</v>
      </c>
      <c r="K160" s="298">
        <v>1.3807795103965081</v>
      </c>
      <c r="L160" s="298">
        <v>0.92657709188456594</v>
      </c>
      <c r="M160" s="298">
        <v>-0.69045690753220712</v>
      </c>
      <c r="N160" s="298">
        <v>2.9895400328589599</v>
      </c>
      <c r="O160" s="298">
        <v>1.1568047824676102</v>
      </c>
    </row>
    <row r="161" spans="2:15" x14ac:dyDescent="0.3">
      <c r="B161" s="292" t="s">
        <v>447</v>
      </c>
      <c r="C161">
        <v>1</v>
      </c>
      <c r="D161" s="298">
        <v>2.15</v>
      </c>
      <c r="E161" s="298">
        <v>0.36272855510204094</v>
      </c>
      <c r="F161" s="298">
        <v>1.1601690912588143</v>
      </c>
      <c r="G161" s="298">
        <v>-0.79744053615677335</v>
      </c>
      <c r="H161" s="298">
        <v>-0.86750837144063098</v>
      </c>
      <c r="I161" s="298">
        <v>0.11989005421081265</v>
      </c>
      <c r="J161" s="298">
        <v>0.92209120408497169</v>
      </c>
      <c r="K161" s="298">
        <v>1.398246978432657</v>
      </c>
      <c r="L161" s="298">
        <v>0.92701626039732876</v>
      </c>
      <c r="M161" s="298">
        <v>-0.68070148056621727</v>
      </c>
      <c r="N161" s="298">
        <v>3.0010396630838461</v>
      </c>
      <c r="O161" s="298">
        <v>1.1739686905045712</v>
      </c>
    </row>
    <row r="162" spans="2:15" x14ac:dyDescent="0.3">
      <c r="B162" s="292" t="s">
        <v>448</v>
      </c>
      <c r="C162">
        <v>1</v>
      </c>
      <c r="D162" s="298">
        <v>0.34599999999999997</v>
      </c>
      <c r="E162" s="298">
        <v>3.484731906614786E-2</v>
      </c>
      <c r="F162" s="298">
        <v>0.84063473148932433</v>
      </c>
      <c r="G162" s="298">
        <v>-0.80578741242317642</v>
      </c>
      <c r="H162" s="298">
        <v>-0.87658865355342819</v>
      </c>
      <c r="I162" s="298">
        <v>0.13597542292394174</v>
      </c>
      <c r="J162" s="298">
        <v>0.57061448994052966</v>
      </c>
      <c r="K162" s="298">
        <v>1.110654973038119</v>
      </c>
      <c r="L162" s="298">
        <v>0.92923346774732629</v>
      </c>
      <c r="M162" s="298">
        <v>-1.004638774714113</v>
      </c>
      <c r="N162" s="298">
        <v>2.6859082376927619</v>
      </c>
      <c r="O162" s="298">
        <v>0.85866077648854433</v>
      </c>
    </row>
    <row r="163" spans="2:15" x14ac:dyDescent="0.3">
      <c r="B163" s="292" t="s">
        <v>449</v>
      </c>
      <c r="C163">
        <v>1</v>
      </c>
      <c r="D163" s="298">
        <v>1.52</v>
      </c>
      <c r="E163" s="298">
        <v>0.25311813079847922</v>
      </c>
      <c r="F163" s="298">
        <v>1.0485800410067196</v>
      </c>
      <c r="G163" s="298">
        <v>-0.79546191020824042</v>
      </c>
      <c r="H163" s="298">
        <v>-0.8653558917302635</v>
      </c>
      <c r="I163" s="298">
        <v>9.5339184457117351E-2</v>
      </c>
      <c r="J163" s="298">
        <v>0.85925531553353152</v>
      </c>
      <c r="K163" s="298">
        <v>1.2379047664799079</v>
      </c>
      <c r="L163" s="298">
        <v>0.92416182675726477</v>
      </c>
      <c r="M163" s="298">
        <v>-0.78662219131694311</v>
      </c>
      <c r="N163" s="298">
        <v>2.8837822733303824</v>
      </c>
      <c r="O163" s="298">
        <v>1.057229919896542</v>
      </c>
    </row>
    <row r="164" spans="2:15" x14ac:dyDescent="0.3">
      <c r="B164" s="292" t="s">
        <v>450</v>
      </c>
      <c r="C164">
        <v>1</v>
      </c>
      <c r="D164" s="298">
        <v>0.317</v>
      </c>
      <c r="E164" s="298">
        <v>0.97952442728163736</v>
      </c>
      <c r="F164" s="298">
        <v>0.83549809266819608</v>
      </c>
      <c r="G164" s="298">
        <v>0.14402633461344128</v>
      </c>
      <c r="H164" s="298">
        <v>0.1566813390089645</v>
      </c>
      <c r="I164" s="298">
        <v>0.13798023749494545</v>
      </c>
      <c r="J164" s="298">
        <v>0.56149668670687536</v>
      </c>
      <c r="K164" s="298">
        <v>1.1094994986295168</v>
      </c>
      <c r="L164" s="298">
        <v>0.92952894945856201</v>
      </c>
      <c r="M164" s="298">
        <v>-1.0103621816535191</v>
      </c>
      <c r="N164" s="298">
        <v>2.6813583669899113</v>
      </c>
      <c r="O164" s="298">
        <v>0.83217820402200726</v>
      </c>
    </row>
    <row r="165" spans="2:15" x14ac:dyDescent="0.3">
      <c r="B165" s="292" t="s">
        <v>451</v>
      </c>
      <c r="C165">
        <v>1</v>
      </c>
      <c r="D165" s="298">
        <v>0.89700000000000002</v>
      </c>
      <c r="E165" s="298">
        <v>1.7005358587541872</v>
      </c>
      <c r="F165" s="298">
        <v>0.93823086909075937</v>
      </c>
      <c r="G165" s="298">
        <v>0.76230498966342786</v>
      </c>
      <c r="H165" s="298">
        <v>0.8292856083177309</v>
      </c>
      <c r="I165" s="298">
        <v>0.10468119071248512</v>
      </c>
      <c r="J165" s="298">
        <v>0.73035477064603249</v>
      </c>
      <c r="K165" s="298">
        <v>1.1461069675354862</v>
      </c>
      <c r="L165" s="298">
        <v>0.92517223998094544</v>
      </c>
      <c r="M165" s="298">
        <v>-0.89897784364572753</v>
      </c>
      <c r="N165" s="298">
        <v>2.7754395818272464</v>
      </c>
      <c r="O165" s="298">
        <v>0.92821506624311056</v>
      </c>
    </row>
    <row r="166" spans="2:15" x14ac:dyDescent="0.3">
      <c r="B166" s="292" t="s">
        <v>452</v>
      </c>
      <c r="C166">
        <v>1</v>
      </c>
      <c r="D166" s="298">
        <v>0.629</v>
      </c>
      <c r="E166" s="298">
        <v>1.0646830326747321</v>
      </c>
      <c r="F166" s="298">
        <v>0.89076124136447155</v>
      </c>
      <c r="G166" s="298">
        <v>0.17392179131026053</v>
      </c>
      <c r="H166" s="298">
        <v>0.18920358709723192</v>
      </c>
      <c r="I166" s="298">
        <v>0.11803382246332325</v>
      </c>
      <c r="J166" s="298">
        <v>0.65636946256263962</v>
      </c>
      <c r="K166" s="298">
        <v>1.1251530201663034</v>
      </c>
      <c r="L166" s="298">
        <v>0.92677802368618978</v>
      </c>
      <c r="M166" s="298">
        <v>-0.94963623956733645</v>
      </c>
      <c r="N166" s="298">
        <v>2.7311587222962794</v>
      </c>
      <c r="O166" s="298">
        <v>0.88784557423870902</v>
      </c>
    </row>
    <row r="167" spans="2:15" x14ac:dyDescent="0.3">
      <c r="B167" s="292" t="s">
        <v>453</v>
      </c>
      <c r="C167">
        <v>1</v>
      </c>
      <c r="D167" s="298">
        <v>0.74199999999999999</v>
      </c>
      <c r="E167" s="298">
        <v>1.4535131451450622</v>
      </c>
      <c r="F167" s="298">
        <v>0.91077642021921235</v>
      </c>
      <c r="G167" s="298">
        <v>0.5427367249258499</v>
      </c>
      <c r="H167" s="298">
        <v>0.59042477904444379</v>
      </c>
      <c r="I167" s="298">
        <v>0.11188799067532709</v>
      </c>
      <c r="J167" s="298">
        <v>0.68858904533264698</v>
      </c>
      <c r="K167" s="298">
        <v>1.1329637951057778</v>
      </c>
      <c r="L167" s="298">
        <v>0.92601535861979012</v>
      </c>
      <c r="M167" s="298">
        <v>-0.92810655904000106</v>
      </c>
      <c r="N167" s="298">
        <v>2.7496593994784257</v>
      </c>
      <c r="O167" s="298">
        <v>0.90261455645397226</v>
      </c>
    </row>
    <row r="168" spans="2:15" x14ac:dyDescent="0.3">
      <c r="B168" s="292" t="s">
        <v>454</v>
      </c>
      <c r="C168">
        <v>1</v>
      </c>
      <c r="D168" s="298">
        <v>0.57699999999999996</v>
      </c>
      <c r="E168" s="298">
        <v>1.0026210017181878</v>
      </c>
      <c r="F168" s="298">
        <v>0.88155071658175899</v>
      </c>
      <c r="G168" s="298">
        <v>0.12107028513642881</v>
      </c>
      <c r="H168" s="298">
        <v>0.13170823544378718</v>
      </c>
      <c r="I168" s="298">
        <v>0.1210793657980918</v>
      </c>
      <c r="J168" s="298">
        <v>0.64111109230007501</v>
      </c>
      <c r="K168" s="298">
        <v>1.1219903408634428</v>
      </c>
      <c r="L168" s="298">
        <v>0.92717082286083863</v>
      </c>
      <c r="M168" s="298">
        <v>-0.95962678566374005</v>
      </c>
      <c r="N168" s="298">
        <v>2.7227282188272581</v>
      </c>
      <c r="O168" s="298">
        <v>0.8794131012073596</v>
      </c>
    </row>
    <row r="169" spans="2:15" x14ac:dyDescent="0.3">
      <c r="B169" s="292" t="s">
        <v>455</v>
      </c>
      <c r="C169">
        <v>1</v>
      </c>
      <c r="D169" s="298">
        <v>0.71099999999999997</v>
      </c>
      <c r="E169" s="298">
        <v>1.2857687973819429</v>
      </c>
      <c r="F169" s="298">
        <v>0.9052855304449029</v>
      </c>
      <c r="G169" s="298">
        <v>0.38048326693704004</v>
      </c>
      <c r="H169" s="298">
        <v>0.41391477394882731</v>
      </c>
      <c r="I169" s="298">
        <v>0.1135053992115692</v>
      </c>
      <c r="J169" s="298">
        <v>0.6798863027525297</v>
      </c>
      <c r="K169" s="298">
        <v>1.1306847581372761</v>
      </c>
      <c r="L169" s="298">
        <v>0.92621217741538797</v>
      </c>
      <c r="M169" s="298">
        <v>-0.93398829193570598</v>
      </c>
      <c r="N169" s="298">
        <v>2.7445593528255117</v>
      </c>
      <c r="O169" s="298">
        <v>0.89939448988476212</v>
      </c>
    </row>
    <row r="170" spans="2:15" x14ac:dyDescent="0.3">
      <c r="B170" s="292" t="s">
        <v>456</v>
      </c>
      <c r="C170">
        <v>1</v>
      </c>
      <c r="D170" s="298">
        <v>0.75</v>
      </c>
      <c r="E170" s="298">
        <v>1.3556373007169564</v>
      </c>
      <c r="F170" s="298">
        <v>0.91219342403193737</v>
      </c>
      <c r="G170" s="298">
        <v>0.44344387668501906</v>
      </c>
      <c r="H170" s="298">
        <v>0.48240747472199258</v>
      </c>
      <c r="I170" s="298">
        <v>0.11147950278806905</v>
      </c>
      <c r="J170" s="298">
        <v>0.69081722513302735</v>
      </c>
      <c r="K170" s="298">
        <v>1.1335696229308474</v>
      </c>
      <c r="L170" s="298">
        <v>0.92596609089331749</v>
      </c>
      <c r="M170" s="298">
        <v>-0.92659171928665796</v>
      </c>
      <c r="N170" s="298">
        <v>2.7509785673505327</v>
      </c>
      <c r="O170" s="298">
        <v>0.90557409007868506</v>
      </c>
    </row>
    <row r="171" spans="2:15" x14ac:dyDescent="0.3">
      <c r="B171" s="292" t="s">
        <v>457</v>
      </c>
      <c r="C171">
        <v>1</v>
      </c>
      <c r="D171" s="298">
        <v>2.33</v>
      </c>
      <c r="E171" s="298">
        <v>2.9981266829922575</v>
      </c>
      <c r="F171" s="298">
        <v>1.192051677045127</v>
      </c>
      <c r="G171" s="298">
        <v>1.8060750059471304</v>
      </c>
      <c r="H171" s="298">
        <v>1.9647674228599783</v>
      </c>
      <c r="I171" s="298">
        <v>0.13118051859203181</v>
      </c>
      <c r="J171" s="298">
        <v>0.93155316521825338</v>
      </c>
      <c r="K171" s="298">
        <v>1.4525501888720007</v>
      </c>
      <c r="L171" s="298">
        <v>0.92854394101757554</v>
      </c>
      <c r="M171" s="298">
        <v>-0.6518525657273313</v>
      </c>
      <c r="N171" s="298">
        <v>3.0359559198175852</v>
      </c>
      <c r="O171" s="298">
        <v>1.1545059072813624</v>
      </c>
    </row>
    <row r="172" spans="2:15" x14ac:dyDescent="0.3">
      <c r="B172" s="292" t="s">
        <v>458</v>
      </c>
      <c r="C172">
        <v>1</v>
      </c>
      <c r="D172" s="298">
        <v>2.19</v>
      </c>
      <c r="E172" s="298">
        <v>4.3994084153738067</v>
      </c>
      <c r="F172" s="298">
        <v>1.1672541103224392</v>
      </c>
      <c r="G172" s="298">
        <v>3.2321543050513677</v>
      </c>
      <c r="H172" s="298">
        <v>3.5161504717747349</v>
      </c>
      <c r="I172" s="298">
        <v>0.12228110516020357</v>
      </c>
      <c r="J172" s="298">
        <v>0.92442806983510295</v>
      </c>
      <c r="K172" s="298">
        <v>1.4100801508097753</v>
      </c>
      <c r="L172" s="298">
        <v>0.92732852356733708</v>
      </c>
      <c r="M172" s="298">
        <v>-0.67423655427214824</v>
      </c>
      <c r="N172" s="298">
        <v>3.0087447749170266</v>
      </c>
      <c r="O172" s="298">
        <v>1.1090283036528783</v>
      </c>
    </row>
    <row r="173" spans="2:15" x14ac:dyDescent="0.3">
      <c r="B173" s="292" t="s">
        <v>459</v>
      </c>
      <c r="C173">
        <v>1</v>
      </c>
      <c r="D173" s="298">
        <v>2.09</v>
      </c>
      <c r="E173" s="298">
        <v>1.0316349967318377</v>
      </c>
      <c r="F173" s="298">
        <v>1.1495415626633765</v>
      </c>
      <c r="G173" s="298">
        <v>-0.11790656593153881</v>
      </c>
      <c r="H173" s="298">
        <v>-0.12826653318425971</v>
      </c>
      <c r="I173" s="298">
        <v>0.11644563221900156</v>
      </c>
      <c r="J173" s="298">
        <v>0.91830361493024482</v>
      </c>
      <c r="K173" s="298">
        <v>1.3807795103965081</v>
      </c>
      <c r="L173" s="298">
        <v>0.92657709188456594</v>
      </c>
      <c r="M173" s="298">
        <v>-0.69045690753220712</v>
      </c>
      <c r="N173" s="298">
        <v>2.9895400328589599</v>
      </c>
      <c r="O173" s="298">
        <v>1.1514644809454155</v>
      </c>
    </row>
    <row r="174" spans="2:15" x14ac:dyDescent="0.3">
      <c r="B174" s="292" t="s">
        <v>460</v>
      </c>
      <c r="C174">
        <v>1</v>
      </c>
      <c r="D174" s="298">
        <v>5.5</v>
      </c>
      <c r="E174" s="298">
        <v>2.3247379793243841</v>
      </c>
      <c r="F174" s="298">
        <v>1.7535394378374125</v>
      </c>
      <c r="G174" s="298">
        <v>0.57119854148697158</v>
      </c>
      <c r="H174" s="298">
        <v>0.62138741890744487</v>
      </c>
      <c r="I174" s="298">
        <v>0.40451978623060836</v>
      </c>
      <c r="J174" s="298">
        <v>0.95024331240191384</v>
      </c>
      <c r="K174" s="298">
        <v>2.5568355632729114</v>
      </c>
      <c r="L174" s="298">
        <v>1.0043016376539637</v>
      </c>
      <c r="M174" s="298">
        <v>-0.24080457636624075</v>
      </c>
      <c r="N174" s="298">
        <v>3.7478834520410658</v>
      </c>
      <c r="O174" s="298">
        <v>1.6163575306096698</v>
      </c>
    </row>
    <row r="175" spans="2:15" x14ac:dyDescent="0.3">
      <c r="B175" s="292" t="s">
        <v>461</v>
      </c>
      <c r="C175">
        <v>1</v>
      </c>
      <c r="D175" s="298">
        <v>2.15</v>
      </c>
      <c r="E175" s="298">
        <v>0.47419688465372267</v>
      </c>
      <c r="F175" s="298">
        <v>1.1601690912588143</v>
      </c>
      <c r="G175" s="298">
        <v>-0.68597220660509162</v>
      </c>
      <c r="H175" s="298">
        <v>-0.74624577610954002</v>
      </c>
      <c r="I175" s="298">
        <v>0.11989005421081265</v>
      </c>
      <c r="J175" s="298">
        <v>0.92209120408497169</v>
      </c>
      <c r="K175" s="298">
        <v>1.398246978432657</v>
      </c>
      <c r="L175" s="298">
        <v>0.92701626039732876</v>
      </c>
      <c r="M175" s="298">
        <v>-0.68070148056621727</v>
      </c>
      <c r="N175" s="298">
        <v>3.0010396630838461</v>
      </c>
      <c r="O175" s="298">
        <v>1.1720397463304757</v>
      </c>
    </row>
    <row r="176" spans="2:15" x14ac:dyDescent="0.3">
      <c r="B176" s="292" t="s">
        <v>462</v>
      </c>
      <c r="C176">
        <v>1</v>
      </c>
      <c r="D176" s="298">
        <v>4.5</v>
      </c>
      <c r="E176" s="298">
        <v>1.2948568332338672</v>
      </c>
      <c r="F176" s="298">
        <v>1.5764139612467862</v>
      </c>
      <c r="G176" s="298">
        <v>-0.28155712801291899</v>
      </c>
      <c r="H176" s="298">
        <v>-0.30629640018948007</v>
      </c>
      <c r="I176" s="298">
        <v>0.31260904217673136</v>
      </c>
      <c r="J176" s="298">
        <v>0.95563435811134478</v>
      </c>
      <c r="K176" s="298">
        <v>2.1971935643822276</v>
      </c>
      <c r="L176" s="298">
        <v>0.97093250805245457</v>
      </c>
      <c r="M176" s="298">
        <v>-0.35166557485105154</v>
      </c>
      <c r="N176" s="298">
        <v>3.5044934973446242</v>
      </c>
      <c r="O176" s="298">
        <v>1.6132351002189105</v>
      </c>
    </row>
    <row r="177" spans="2:15" x14ac:dyDescent="0.3">
      <c r="B177" s="292" t="s">
        <v>463</v>
      </c>
      <c r="C177">
        <v>1</v>
      </c>
      <c r="D177" s="298">
        <v>4.5199999999999996</v>
      </c>
      <c r="E177" s="298">
        <v>0.65461729023407489</v>
      </c>
      <c r="F177" s="298">
        <v>1.5799564707785985</v>
      </c>
      <c r="G177" s="298">
        <v>-0.92533918054452358</v>
      </c>
      <c r="H177" s="298">
        <v>-1.0066449461086495</v>
      </c>
      <c r="I177" s="298">
        <v>0.31442731017994924</v>
      </c>
      <c r="J177" s="298">
        <v>0.9555661477434001</v>
      </c>
      <c r="K177" s="298">
        <v>2.2043467938137971</v>
      </c>
      <c r="L177" s="298">
        <v>0.97151945699989684</v>
      </c>
      <c r="M177" s="298">
        <v>-0.34928862960399853</v>
      </c>
      <c r="N177" s="298">
        <v>3.5092015711611957</v>
      </c>
      <c r="O177" s="298">
        <v>1.7025682558811313</v>
      </c>
    </row>
    <row r="178" spans="2:15" x14ac:dyDescent="0.3">
      <c r="B178" s="292" t="s">
        <v>464</v>
      </c>
      <c r="C178">
        <v>1</v>
      </c>
      <c r="D178" s="298">
        <v>1.29</v>
      </c>
      <c r="E178" s="298">
        <v>0.37199143280940783</v>
      </c>
      <c r="F178" s="298">
        <v>1.0078411813908756</v>
      </c>
      <c r="G178" s="298">
        <v>-0.63584974858146781</v>
      </c>
      <c r="H178" s="298">
        <v>-0.69171926289485819</v>
      </c>
      <c r="I178" s="298">
        <v>9.4646617123680277E-2</v>
      </c>
      <c r="J178" s="298">
        <v>0.81989175738498343</v>
      </c>
      <c r="K178" s="298">
        <v>1.195790605396768</v>
      </c>
      <c r="L178" s="298">
        <v>0.92409063628809318</v>
      </c>
      <c r="M178" s="298">
        <v>-0.82721968076994212</v>
      </c>
      <c r="N178" s="298">
        <v>2.8429020435516934</v>
      </c>
      <c r="O178" s="298">
        <v>1.0146542711705928</v>
      </c>
    </row>
    <row r="179" spans="2:15" x14ac:dyDescent="0.3">
      <c r="B179" s="292" t="s">
        <v>465</v>
      </c>
      <c r="C179">
        <v>1</v>
      </c>
      <c r="D179" s="298">
        <v>1.88</v>
      </c>
      <c r="E179" s="298">
        <v>1.6701195406979352</v>
      </c>
      <c r="F179" s="298">
        <v>1.1123452125793452</v>
      </c>
      <c r="G179" s="298">
        <v>0.55777432811859007</v>
      </c>
      <c r="H179" s="298">
        <v>0.60678367486754237</v>
      </c>
      <c r="I179" s="298">
        <v>0.10595146126137812</v>
      </c>
      <c r="J179" s="298">
        <v>0.90194660857391662</v>
      </c>
      <c r="K179" s="298">
        <v>1.3227438165847738</v>
      </c>
      <c r="L179" s="298">
        <v>0.92531682902981816</v>
      </c>
      <c r="M179" s="298">
        <v>-0.72515062535272778</v>
      </c>
      <c r="N179" s="298">
        <v>2.9498410505114183</v>
      </c>
      <c r="O179" s="298">
        <v>1.1048353590521534</v>
      </c>
    </row>
    <row r="180" spans="2:15" x14ac:dyDescent="0.3">
      <c r="B180" s="292" t="s">
        <v>466</v>
      </c>
      <c r="C180">
        <v>1</v>
      </c>
      <c r="D180" s="298">
        <v>1.97</v>
      </c>
      <c r="E180" s="298">
        <v>1.3340995455276572</v>
      </c>
      <c r="F180" s="298">
        <v>1.1282865054725015</v>
      </c>
      <c r="G180" s="298">
        <v>0.20581304005515566</v>
      </c>
      <c r="H180" s="298">
        <v>0.22389698931030055</v>
      </c>
      <c r="I180" s="298">
        <v>0.11012627986690648</v>
      </c>
      <c r="J180" s="298">
        <v>0.90959753910565033</v>
      </c>
      <c r="K180" s="298">
        <v>1.3469754718393527</v>
      </c>
      <c r="L180" s="298">
        <v>0.92580414746300455</v>
      </c>
      <c r="M180" s="298">
        <v>-0.71017705028835687</v>
      </c>
      <c r="N180" s="298">
        <v>2.9667500612333599</v>
      </c>
      <c r="O180" s="298">
        <v>1.1252895243519423</v>
      </c>
    </row>
    <row r="181" spans="2:15" x14ac:dyDescent="0.3">
      <c r="B181" s="292" t="s">
        <v>467</v>
      </c>
      <c r="C181">
        <v>1</v>
      </c>
      <c r="D181" s="298">
        <v>2.17</v>
      </c>
      <c r="E181" s="298">
        <v>1.5814550285508064</v>
      </c>
      <c r="F181" s="298">
        <v>1.1637116007906267</v>
      </c>
      <c r="G181" s="298">
        <v>0.4177434277601797</v>
      </c>
      <c r="H181" s="298">
        <v>0.45444883256475799</v>
      </c>
      <c r="I181" s="298">
        <v>0.12107647109686163</v>
      </c>
      <c r="J181" s="298">
        <v>0.92327772481189763</v>
      </c>
      <c r="K181" s="298">
        <v>1.4041454767693557</v>
      </c>
      <c r="L181" s="298">
        <v>0.92717044484584688</v>
      </c>
      <c r="M181" s="298">
        <v>-0.67746515079201597</v>
      </c>
      <c r="N181" s="298">
        <v>3.0048883523732695</v>
      </c>
      <c r="O181" s="298">
        <v>1.1563362871710781</v>
      </c>
    </row>
    <row r="182" spans="2:15" x14ac:dyDescent="0.3">
      <c r="B182" s="292" t="s">
        <v>468</v>
      </c>
      <c r="C182">
        <v>1</v>
      </c>
      <c r="D182" s="298">
        <v>2.48</v>
      </c>
      <c r="E182" s="298">
        <v>1.079215000243128</v>
      </c>
      <c r="F182" s="298">
        <v>1.218620498533721</v>
      </c>
      <c r="G182" s="298">
        <v>-0.13940549829059301</v>
      </c>
      <c r="H182" s="298">
        <v>-0.15165448871559073</v>
      </c>
      <c r="I182" s="298">
        <v>0.14149352254209052</v>
      </c>
      <c r="J182" s="298">
        <v>0.93764240475146576</v>
      </c>
      <c r="K182" s="298">
        <v>1.4995985923159763</v>
      </c>
      <c r="L182" s="298">
        <v>0.930056954634363</v>
      </c>
      <c r="M182" s="298">
        <v>-0.62828828942408377</v>
      </c>
      <c r="N182" s="298">
        <v>3.0655292864915258</v>
      </c>
      <c r="O182" s="298">
        <v>1.2220036188377463</v>
      </c>
    </row>
    <row r="183" spans="2:15" x14ac:dyDescent="0.3">
      <c r="B183" s="292" t="s">
        <v>469</v>
      </c>
      <c r="C183">
        <v>1</v>
      </c>
      <c r="D183" s="298">
        <v>0.63700000000000001</v>
      </c>
      <c r="E183" s="298">
        <v>1.6604111408856568</v>
      </c>
      <c r="F183" s="298">
        <v>0.89217824517719657</v>
      </c>
      <c r="G183" s="298">
        <v>0.76823289570846021</v>
      </c>
      <c r="H183" s="298">
        <v>0.83573437519878657</v>
      </c>
      <c r="I183" s="298">
        <v>0.1175768258144497</v>
      </c>
      <c r="J183" s="298">
        <v>0.65869397114984762</v>
      </c>
      <c r="K183" s="298">
        <v>1.1256625192045455</v>
      </c>
      <c r="L183" s="298">
        <v>0.92671993175445289</v>
      </c>
      <c r="M183" s="298">
        <v>-0.94810387669116947</v>
      </c>
      <c r="N183" s="298">
        <v>2.7324603670455625</v>
      </c>
      <c r="O183" s="298">
        <v>0.87940059202717802</v>
      </c>
    </row>
    <row r="184" spans="2:15" x14ac:dyDescent="0.3">
      <c r="B184" s="292" t="s">
        <v>470</v>
      </c>
      <c r="C184">
        <v>1</v>
      </c>
      <c r="D184" s="298">
        <v>0.57699999999999996</v>
      </c>
      <c r="E184" s="298">
        <v>0.22859865566025112</v>
      </c>
      <c r="F184" s="298">
        <v>0.88155071658175899</v>
      </c>
      <c r="G184" s="298">
        <v>-0.65295206092150782</v>
      </c>
      <c r="H184" s="298">
        <v>-0.71032428540535208</v>
      </c>
      <c r="I184" s="298">
        <v>0.1210793657980918</v>
      </c>
      <c r="J184" s="298">
        <v>0.64111109230007501</v>
      </c>
      <c r="K184" s="298">
        <v>1.1219903408634428</v>
      </c>
      <c r="L184" s="298">
        <v>0.92717082286083863</v>
      </c>
      <c r="M184" s="298">
        <v>-0.95962678566374005</v>
      </c>
      <c r="N184" s="298">
        <v>2.7227282188272581</v>
      </c>
      <c r="O184" s="298">
        <v>0.89307922964835296</v>
      </c>
    </row>
    <row r="185" spans="2:15" x14ac:dyDescent="0.3">
      <c r="B185" s="292" t="s">
        <v>471</v>
      </c>
      <c r="C185">
        <v>1</v>
      </c>
      <c r="D185" s="298">
        <v>1.2</v>
      </c>
      <c r="E185" s="298">
        <v>0.87365797038101756</v>
      </c>
      <c r="F185" s="298">
        <v>0.99189988849771915</v>
      </c>
      <c r="G185" s="298">
        <v>-0.11824191811670159</v>
      </c>
      <c r="H185" s="298">
        <v>-0.12863135139304013</v>
      </c>
      <c r="I185" s="298">
        <v>9.5750810300270106E-2</v>
      </c>
      <c r="J185" s="298">
        <v>0.8017577556783666</v>
      </c>
      <c r="K185" s="298">
        <v>1.1820420213170717</v>
      </c>
      <c r="L185" s="298">
        <v>0.92420438194997467</v>
      </c>
      <c r="M185" s="298">
        <v>-0.84338685000483682</v>
      </c>
      <c r="N185" s="298">
        <v>2.827186627000275</v>
      </c>
      <c r="O185" s="298">
        <v>0.99319690357248303</v>
      </c>
    </row>
    <row r="186" spans="2:15" x14ac:dyDescent="0.3">
      <c r="B186" s="292" t="s">
        <v>472</v>
      </c>
      <c r="C186">
        <v>1</v>
      </c>
      <c r="D186" s="298">
        <v>0.626</v>
      </c>
      <c r="E186" s="298">
        <v>1.7449658817291749</v>
      </c>
      <c r="F186" s="298">
        <v>0.89022986493469969</v>
      </c>
      <c r="G186" s="298">
        <v>0.8547360167944752</v>
      </c>
      <c r="H186" s="298">
        <v>0.92983817140097469</v>
      </c>
      <c r="I186" s="298">
        <v>0.11820600921488315</v>
      </c>
      <c r="J186" s="298">
        <v>0.65549615736921374</v>
      </c>
      <c r="K186" s="298">
        <v>1.1249635725001856</v>
      </c>
      <c r="L186" s="298">
        <v>0.92679996900997219</v>
      </c>
      <c r="M186" s="298">
        <v>-0.95021119506089169</v>
      </c>
      <c r="N186" s="298">
        <v>2.730670924930291</v>
      </c>
      <c r="O186" s="298">
        <v>0.87585832288830701</v>
      </c>
    </row>
    <row r="187" spans="2:15" x14ac:dyDescent="0.3">
      <c r="B187" s="292" t="s">
        <v>473</v>
      </c>
      <c r="C187">
        <v>1</v>
      </c>
      <c r="D187" s="298">
        <v>0.42799999999999999</v>
      </c>
      <c r="E187" s="298">
        <v>0.98215099575493903</v>
      </c>
      <c r="F187" s="298">
        <v>0.85515902056975568</v>
      </c>
      <c r="G187" s="298">
        <v>0.12699197518518335</v>
      </c>
      <c r="H187" s="298">
        <v>0.13815024015441968</v>
      </c>
      <c r="I187" s="298">
        <v>0.13045702302205187</v>
      </c>
      <c r="J187" s="298">
        <v>0.59609722755841932</v>
      </c>
      <c r="K187" s="298">
        <v>1.114220813581092</v>
      </c>
      <c r="L187" s="298">
        <v>0.92844200508063646</v>
      </c>
      <c r="M187" s="298">
        <v>-0.98854279763418207</v>
      </c>
      <c r="N187" s="298">
        <v>2.6988608387736934</v>
      </c>
      <c r="O187" s="298">
        <v>0.85254867234215359</v>
      </c>
    </row>
    <row r="188" spans="2:15" x14ac:dyDescent="0.3">
      <c r="B188" s="292" t="s">
        <v>474</v>
      </c>
      <c r="C188">
        <v>1</v>
      </c>
      <c r="D188" s="298">
        <v>0.49399999999999999</v>
      </c>
      <c r="E188" s="298">
        <v>0.75623731082800694</v>
      </c>
      <c r="F188" s="298">
        <v>0.86684930202473698</v>
      </c>
      <c r="G188" s="298">
        <v>-0.11061199119673004</v>
      </c>
      <c r="H188" s="298">
        <v>-0.12033101403063863</v>
      </c>
      <c r="I188" s="298">
        <v>0.1261919399110987</v>
      </c>
      <c r="J188" s="298">
        <v>0.61625711879346678</v>
      </c>
      <c r="K188" s="298">
        <v>1.1174414852560073</v>
      </c>
      <c r="L188" s="298">
        <v>0.9278523199523202</v>
      </c>
      <c r="M188" s="298">
        <v>-0.97568151838149753</v>
      </c>
      <c r="N188" s="298">
        <v>2.7093801224309715</v>
      </c>
      <c r="O188" s="298">
        <v>0.86897391043831074</v>
      </c>
    </row>
    <row r="189" spans="2:15" x14ac:dyDescent="0.3">
      <c r="B189" s="292" t="s">
        <v>475</v>
      </c>
      <c r="C189">
        <v>1</v>
      </c>
      <c r="D189" s="298">
        <v>2.69</v>
      </c>
      <c r="E189" s="298">
        <v>1.735760820652519</v>
      </c>
      <c r="F189" s="298">
        <v>1.2558168486177523</v>
      </c>
      <c r="G189" s="298">
        <v>0.47994397203476669</v>
      </c>
      <c r="H189" s="298">
        <v>0.52211468402300343</v>
      </c>
      <c r="I189" s="298">
        <v>0.1569852302321664</v>
      </c>
      <c r="J189" s="298">
        <v>0.9440752935972303</v>
      </c>
      <c r="K189" s="298">
        <v>1.5675584036382744</v>
      </c>
      <c r="L189" s="298">
        <v>0.93253948144484622</v>
      </c>
      <c r="M189" s="298">
        <v>-0.59602174558447207</v>
      </c>
      <c r="N189" s="298">
        <v>3.1076554428199765</v>
      </c>
      <c r="O189" s="298">
        <v>1.2413985628889033</v>
      </c>
    </row>
    <row r="190" spans="2:15" x14ac:dyDescent="0.3">
      <c r="B190" s="292" t="s">
        <v>476</v>
      </c>
      <c r="C190">
        <v>1</v>
      </c>
      <c r="D190" s="298">
        <v>2.0299999999999998</v>
      </c>
      <c r="E190" s="298">
        <v>0.54673472884611818</v>
      </c>
      <c r="F190" s="298">
        <v>1.1389140340679389</v>
      </c>
      <c r="G190" s="298">
        <v>-0.59217930522182072</v>
      </c>
      <c r="H190" s="298">
        <v>-0.64421167645888366</v>
      </c>
      <c r="I190" s="298">
        <v>0.11318558242594555</v>
      </c>
      <c r="J190" s="298">
        <v>0.91414989912871536</v>
      </c>
      <c r="K190" s="298">
        <v>1.3636781690071624</v>
      </c>
      <c r="L190" s="298">
        <v>0.92617303891415292</v>
      </c>
      <c r="M190" s="298">
        <v>-0.70028206700590667</v>
      </c>
      <c r="N190" s="298">
        <v>2.9781101351417845</v>
      </c>
      <c r="O190" s="298">
        <v>1.1480303846526017</v>
      </c>
    </row>
    <row r="191" spans="2:15" x14ac:dyDescent="0.3">
      <c r="B191" s="292" t="s">
        <v>477</v>
      </c>
      <c r="C191">
        <v>1</v>
      </c>
      <c r="D191" s="298">
        <v>2.38</v>
      </c>
      <c r="E191" s="298">
        <v>0.53566458120330851</v>
      </c>
      <c r="F191" s="298">
        <v>1.2009079508746583</v>
      </c>
      <c r="G191" s="298">
        <v>-0.66524336967134978</v>
      </c>
      <c r="H191" s="298">
        <v>-0.72369558113586296</v>
      </c>
      <c r="I191" s="298">
        <v>0.13453718197336759</v>
      </c>
      <c r="J191" s="298">
        <v>0.93374377081498006</v>
      </c>
      <c r="K191" s="298">
        <v>1.4680721309343365</v>
      </c>
      <c r="L191" s="298">
        <v>0.92902409832883848</v>
      </c>
      <c r="M191" s="298">
        <v>-0.64394978915767731</v>
      </c>
      <c r="N191" s="298">
        <v>3.0457656909069941</v>
      </c>
      <c r="O191" s="298">
        <v>1.2154699148816213</v>
      </c>
    </row>
    <row r="192" spans="2:15" x14ac:dyDescent="0.3">
      <c r="B192" s="292" t="s">
        <v>514</v>
      </c>
      <c r="C192">
        <v>1</v>
      </c>
      <c r="D192" s="298">
        <v>1.58</v>
      </c>
      <c r="E192" s="298">
        <v>1.9196654244063343</v>
      </c>
      <c r="F192" s="298">
        <v>1.0592075696021572</v>
      </c>
      <c r="G192" s="298">
        <v>0.86045785480417702</v>
      </c>
      <c r="H192" s="298">
        <v>0.93606276389205378</v>
      </c>
      <c r="I192" s="298">
        <v>9.6343182580182402E-2</v>
      </c>
      <c r="J192" s="298">
        <v>0.86788910283458676</v>
      </c>
      <c r="K192" s="298">
        <v>1.2505260363697277</v>
      </c>
      <c r="L192" s="298">
        <v>0.92426594158394404</v>
      </c>
      <c r="M192" s="298">
        <v>-0.77620141413322563</v>
      </c>
      <c r="N192" s="298">
        <v>2.8946165533375403</v>
      </c>
      <c r="O192" s="298">
        <v>1.0496506187451355</v>
      </c>
    </row>
    <row r="193" spans="2:15" x14ac:dyDescent="0.3">
      <c r="B193" s="292" t="s">
        <v>515</v>
      </c>
      <c r="C193">
        <v>1</v>
      </c>
      <c r="D193" s="298">
        <v>1.31</v>
      </c>
      <c r="E193" s="298">
        <v>1.2410429911009841</v>
      </c>
      <c r="F193" s="298">
        <v>1.0113836909226881</v>
      </c>
      <c r="G193" s="298">
        <v>0.22965930017829606</v>
      </c>
      <c r="H193" s="298">
        <v>0.24983852268666287</v>
      </c>
      <c r="I193" s="298">
        <v>9.4505321650113147E-2</v>
      </c>
      <c r="J193" s="298">
        <v>0.82371485172456427</v>
      </c>
      <c r="K193" s="298">
        <v>1.1990525301208119</v>
      </c>
      <c r="L193" s="298">
        <v>0.92407617530297137</v>
      </c>
      <c r="M193" s="298">
        <v>-0.82364845458763747</v>
      </c>
      <c r="N193" s="298">
        <v>2.8464158364330139</v>
      </c>
      <c r="O193" s="298">
        <v>1.0089303262973366</v>
      </c>
    </row>
    <row r="194" spans="2:15" x14ac:dyDescent="0.3">
      <c r="B194" s="292" t="s">
        <v>516</v>
      </c>
      <c r="C194">
        <v>1</v>
      </c>
      <c r="D194" s="298">
        <v>2.0699999999999998</v>
      </c>
      <c r="E194" s="298">
        <v>1.7575429920451644</v>
      </c>
      <c r="F194" s="298">
        <v>1.145999053131564</v>
      </c>
      <c r="G194" s="298">
        <v>0.61154393891360037</v>
      </c>
      <c r="H194" s="298">
        <v>0.66527780123661573</v>
      </c>
      <c r="I194" s="298">
        <v>0.11533767291575407</v>
      </c>
      <c r="J194" s="298">
        <v>0.91696129299304241</v>
      </c>
      <c r="K194" s="298">
        <v>1.3750368132700856</v>
      </c>
      <c r="L194" s="298">
        <v>0.92643850348309575</v>
      </c>
      <c r="M194" s="298">
        <v>-0.69372420796493284</v>
      </c>
      <c r="N194" s="298">
        <v>2.9857223142280609</v>
      </c>
      <c r="O194" s="298">
        <v>1.1362173980365604</v>
      </c>
    </row>
    <row r="195" spans="2:15" x14ac:dyDescent="0.3">
      <c r="B195" s="292" t="s">
        <v>517</v>
      </c>
      <c r="C195">
        <v>1</v>
      </c>
      <c r="D195" s="298">
        <v>0.45300000000000001</v>
      </c>
      <c r="E195" s="298">
        <v>0.8570705367843221</v>
      </c>
      <c r="F195" s="298">
        <v>0.8595871574845213</v>
      </c>
      <c r="G195" s="298">
        <v>-2.5166207001992014E-3</v>
      </c>
      <c r="H195" s="298">
        <v>-2.7377458583750548E-3</v>
      </c>
      <c r="I195" s="298">
        <v>0.12882192290268543</v>
      </c>
      <c r="J195" s="298">
        <v>0.60377234925685974</v>
      </c>
      <c r="K195" s="298">
        <v>1.115401965712183</v>
      </c>
      <c r="L195" s="298">
        <v>0.92821366600730559</v>
      </c>
      <c r="M195" s="298">
        <v>-0.98366122457330984</v>
      </c>
      <c r="N195" s="298">
        <v>2.7028355395423524</v>
      </c>
      <c r="O195" s="298">
        <v>0.85963757277157682</v>
      </c>
    </row>
    <row r="196" spans="2:15" x14ac:dyDescent="0.3">
      <c r="B196" s="292" t="s">
        <v>518</v>
      </c>
      <c r="C196">
        <v>1</v>
      </c>
      <c r="D196" s="298">
        <v>1.71</v>
      </c>
      <c r="E196" s="298">
        <v>4.0992949620369608</v>
      </c>
      <c r="F196" s="298">
        <v>1.0822338815589387</v>
      </c>
      <c r="G196" s="298">
        <v>3.017061080478022</v>
      </c>
      <c r="H196" s="298">
        <v>3.2821578861246206</v>
      </c>
      <c r="I196" s="298">
        <v>9.9616487315260224E-2</v>
      </c>
      <c r="J196" s="298">
        <v>0.88441528030954419</v>
      </c>
      <c r="K196" s="298">
        <v>1.2800524828083333</v>
      </c>
      <c r="L196" s="298">
        <v>0.92461287384905466</v>
      </c>
      <c r="M196" s="298">
        <v>-0.75386404089795578</v>
      </c>
      <c r="N196" s="298">
        <v>2.9183318040158333</v>
      </c>
      <c r="O196" s="298">
        <v>1.0463806927584014</v>
      </c>
    </row>
    <row r="197" spans="2:15" x14ac:dyDescent="0.3">
      <c r="B197" s="292" t="s">
        <v>519</v>
      </c>
      <c r="C197">
        <v>1</v>
      </c>
      <c r="D197" s="298">
        <v>1.9</v>
      </c>
      <c r="E197" s="298">
        <v>0.75296526158782251</v>
      </c>
      <c r="F197" s="298">
        <v>1.1158877221111576</v>
      </c>
      <c r="G197" s="298">
        <v>-0.3629224605233351</v>
      </c>
      <c r="H197" s="298">
        <v>-0.39481097136743659</v>
      </c>
      <c r="I197" s="298">
        <v>0.10683376308550421</v>
      </c>
      <c r="J197" s="298">
        <v>0.90373704154257894</v>
      </c>
      <c r="K197" s="298">
        <v>1.3280384026797363</v>
      </c>
      <c r="L197" s="298">
        <v>0.92541827023102696</v>
      </c>
      <c r="M197" s="298">
        <v>-0.72180955794232515</v>
      </c>
      <c r="N197" s="298">
        <v>2.9535850021646404</v>
      </c>
      <c r="O197" s="298">
        <v>1.1208569366233156</v>
      </c>
    </row>
    <row r="198" spans="2:15" ht="15" thickBot="1" x14ac:dyDescent="0.35">
      <c r="B198" s="296" t="s">
        <v>520</v>
      </c>
      <c r="C198" s="305">
        <v>1</v>
      </c>
      <c r="D198" s="299">
        <v>1.57</v>
      </c>
      <c r="E198" s="299">
        <v>1.6701747514585559</v>
      </c>
      <c r="F198" s="299">
        <v>1.0574363148362509</v>
      </c>
      <c r="G198" s="299">
        <v>0.61273843662230498</v>
      </c>
      <c r="H198" s="299">
        <v>0.66657725456885042</v>
      </c>
      <c r="I198" s="299">
        <v>9.6152952350094689E-2</v>
      </c>
      <c r="J198" s="299">
        <v>0.86649560760473199</v>
      </c>
      <c r="K198" s="299">
        <v>1.2483770220677697</v>
      </c>
      <c r="L198" s="299">
        <v>0.92424613182204662</v>
      </c>
      <c r="M198" s="299">
        <v>-0.77793333063801429</v>
      </c>
      <c r="N198" s="299">
        <v>2.8928059603105161</v>
      </c>
      <c r="O198" s="299">
        <v>1.0506578848551813</v>
      </c>
    </row>
    <row r="217" spans="7:7" x14ac:dyDescent="0.3">
      <c r="G217" t="s">
        <v>338</v>
      </c>
    </row>
    <row r="236" spans="7:7" x14ac:dyDescent="0.3">
      <c r="G236" t="s">
        <v>338</v>
      </c>
    </row>
    <row r="255" spans="7:7" x14ac:dyDescent="0.3">
      <c r="G255" t="s">
        <v>338</v>
      </c>
    </row>
    <row r="258" spans="2:18" x14ac:dyDescent="0.3">
      <c r="B258" t="s">
        <v>522</v>
      </c>
    </row>
    <row r="259" spans="2:18" ht="15" thickBot="1" x14ac:dyDescent="0.35"/>
    <row r="260" spans="2:18" ht="43.2" x14ac:dyDescent="0.3">
      <c r="B260" s="293" t="s">
        <v>388</v>
      </c>
      <c r="C260" s="294" t="s">
        <v>389</v>
      </c>
      <c r="D260" s="324" t="s">
        <v>479</v>
      </c>
      <c r="E260" s="294" t="s">
        <v>480</v>
      </c>
      <c r="F260" s="294" t="s">
        <v>523</v>
      </c>
      <c r="G260" s="294" t="s">
        <v>524</v>
      </c>
      <c r="H260" s="294" t="s">
        <v>525</v>
      </c>
      <c r="I260" s="324" t="s">
        <v>526</v>
      </c>
      <c r="J260" s="324" t="s">
        <v>527</v>
      </c>
      <c r="K260" s="324" t="s">
        <v>528</v>
      </c>
      <c r="L260" s="324" t="s">
        <v>529</v>
      </c>
      <c r="M260" s="324" t="s">
        <v>530</v>
      </c>
      <c r="N260" s="294" t="s">
        <v>531</v>
      </c>
      <c r="O260" s="324" t="s">
        <v>532</v>
      </c>
      <c r="P260" s="294" t="s">
        <v>533</v>
      </c>
      <c r="Q260" s="324" t="s">
        <v>534</v>
      </c>
      <c r="R260" s="294" t="s">
        <v>535</v>
      </c>
    </row>
    <row r="261" spans="2:18" x14ac:dyDescent="0.3">
      <c r="B261" s="295" t="s">
        <v>390</v>
      </c>
      <c r="C261" s="297">
        <v>1</v>
      </c>
      <c r="D261" s="325">
        <v>-0.50354786613070157</v>
      </c>
      <c r="E261" s="297">
        <v>-0.54779255566156781</v>
      </c>
      <c r="F261" s="297">
        <v>-0.5516722958244612</v>
      </c>
      <c r="G261" s="297">
        <v>-0.51070587939076073</v>
      </c>
      <c r="H261" s="297">
        <v>-0.55349084562597695</v>
      </c>
      <c r="I261" s="325">
        <v>3.4896052110799493E-3</v>
      </c>
      <c r="J261" s="325">
        <v>0.32802288984151523</v>
      </c>
      <c r="K261" s="325">
        <v>2.1631373329722816E-3</v>
      </c>
      <c r="L261" s="325">
        <v>1.029611117311279</v>
      </c>
      <c r="M261" s="325">
        <v>-7.1580132600591751E-3</v>
      </c>
      <c r="N261" s="297">
        <v>-6.552714749549321E-2</v>
      </c>
      <c r="O261" s="325">
        <v>-9.6731450317926494E-3</v>
      </c>
      <c r="P261" s="297">
        <v>3.1286624850522132E-3</v>
      </c>
      <c r="Q261" s="325">
        <v>-5.9720057256411364E-2</v>
      </c>
      <c r="R261" s="297">
        <v>3.2696298583909038E-2</v>
      </c>
    </row>
    <row r="262" spans="2:18" x14ac:dyDescent="0.3">
      <c r="B262" s="292" t="s">
        <v>391</v>
      </c>
      <c r="C262" s="298">
        <v>1</v>
      </c>
      <c r="D262" s="326">
        <v>-0.70386715897054986</v>
      </c>
      <c r="E262" s="298">
        <v>-0.76571308467951016</v>
      </c>
      <c r="F262" s="298">
        <v>-0.77483823938308849</v>
      </c>
      <c r="G262" s="298">
        <v>-0.72074337099487484</v>
      </c>
      <c r="H262" s="298">
        <v>-0.78237475845495164</v>
      </c>
      <c r="I262" s="326">
        <v>1.2888692524830927E-2</v>
      </c>
      <c r="J262" s="326">
        <v>1.2115370973341071</v>
      </c>
      <c r="K262" s="326">
        <v>7.1974120432714778E-3</v>
      </c>
      <c r="L262" s="326">
        <v>1.0328915476852898</v>
      </c>
      <c r="M262" s="326">
        <v>-1.6876212024324926E-2</v>
      </c>
      <c r="N262" s="298">
        <v>-0.11971869899739712</v>
      </c>
      <c r="O262" s="326">
        <v>-1.924200951278536E-2</v>
      </c>
      <c r="P262" s="298">
        <v>8.4856437893128921E-3</v>
      </c>
      <c r="Q262" s="326">
        <v>-0.11898645625429166</v>
      </c>
      <c r="R262" s="298">
        <v>8.8821737017546448E-2</v>
      </c>
    </row>
    <row r="263" spans="2:18" x14ac:dyDescent="0.3">
      <c r="B263" s="292" t="s">
        <v>392</v>
      </c>
      <c r="C263" s="298">
        <v>1</v>
      </c>
      <c r="D263" s="326">
        <v>-4.5903646524530495E-2</v>
      </c>
      <c r="E263" s="298">
        <v>-4.9937012020483791E-2</v>
      </c>
      <c r="F263" s="298">
        <v>-5.0340783679403284E-2</v>
      </c>
      <c r="G263" s="298">
        <v>-4.6648966381622393E-2</v>
      </c>
      <c r="H263" s="298">
        <v>-5.0474932645680211E-2</v>
      </c>
      <c r="I263" s="326">
        <v>5.4508840265873682E-3</v>
      </c>
      <c r="J263" s="326">
        <v>0.5123830984992126</v>
      </c>
      <c r="K263" s="326">
        <v>2.057337081771116E-5</v>
      </c>
      <c r="L263" s="326">
        <v>1.0383921881164906</v>
      </c>
      <c r="M263" s="326">
        <v>-7.4531985709189554E-4</v>
      </c>
      <c r="N263" s="298">
        <v>-6.3800793687482588E-3</v>
      </c>
      <c r="O263" s="326">
        <v>-9.8162365495119532E-4</v>
      </c>
      <c r="P263" s="298">
        <v>3.5717019023473381E-4</v>
      </c>
      <c r="Q263" s="326">
        <v>-6.0505056316382038E-3</v>
      </c>
      <c r="R263" s="298">
        <v>3.726569447980597E-3</v>
      </c>
    </row>
    <row r="264" spans="2:18" x14ac:dyDescent="0.3">
      <c r="B264" s="292" t="s">
        <v>393</v>
      </c>
      <c r="C264" s="298">
        <v>1</v>
      </c>
      <c r="D264" s="326">
        <v>-0.69147641599426579</v>
      </c>
      <c r="E264" s="298">
        <v>-0.75223361784415177</v>
      </c>
      <c r="F264" s="298">
        <v>-0.76050198460685592</v>
      </c>
      <c r="G264" s="298">
        <v>-0.70676103635426002</v>
      </c>
      <c r="H264" s="298">
        <v>-0.76710541953322819</v>
      </c>
      <c r="I264" s="326">
        <v>1.1099975946751651E-2</v>
      </c>
      <c r="J264" s="326">
        <v>1.0433977389946552</v>
      </c>
      <c r="K264" s="326">
        <v>6.3921652178601431E-3</v>
      </c>
      <c r="L264" s="326">
        <v>1.031494419093675</v>
      </c>
      <c r="M264" s="326">
        <v>-1.5284620359994188E-2</v>
      </c>
      <c r="N264" s="298">
        <v>-0.11280960528369657</v>
      </c>
      <c r="O264" s="326">
        <v>-1.8046029999642391E-2</v>
      </c>
      <c r="P264" s="298">
        <v>7.7220627506940859E-3</v>
      </c>
      <c r="Q264" s="326">
        <v>-0.11157761101814194</v>
      </c>
      <c r="R264" s="298">
        <v>8.0819483354981014E-2</v>
      </c>
    </row>
    <row r="265" spans="2:18" x14ac:dyDescent="0.3">
      <c r="B265" s="292" t="s">
        <v>394</v>
      </c>
      <c r="C265" s="298">
        <v>1</v>
      </c>
      <c r="D265" s="326">
        <v>0.33127583952143758</v>
      </c>
      <c r="E265" s="298">
        <v>0.36038369133566539</v>
      </c>
      <c r="F265" s="298">
        <v>0.3624855576572521</v>
      </c>
      <c r="G265" s="298">
        <v>0.3351513092254142</v>
      </c>
      <c r="H265" s="298">
        <v>0.36289061847763704</v>
      </c>
      <c r="I265" s="326">
        <v>1.0370276834591637E-3</v>
      </c>
      <c r="J265" s="326">
        <v>9.7480602245161391E-2</v>
      </c>
      <c r="K265" s="326">
        <v>7.6857455626308296E-4</v>
      </c>
      <c r="L265" s="326">
        <v>1.0308924024728918</v>
      </c>
      <c r="M265" s="326">
        <v>3.8754697039765917E-3</v>
      </c>
      <c r="N265" s="298">
        <v>3.902271246254671E-2</v>
      </c>
      <c r="O265" s="326">
        <v>5.06525629064704E-3</v>
      </c>
      <c r="P265" s="298">
        <v>-1.1192724239609108E-3</v>
      </c>
      <c r="Q265" s="326">
        <v>3.124274445657747E-2</v>
      </c>
      <c r="R265" s="298">
        <v>-1.1686135453562011E-2</v>
      </c>
    </row>
    <row r="266" spans="2:18" x14ac:dyDescent="0.3">
      <c r="B266" s="292" t="s">
        <v>395</v>
      </c>
      <c r="C266" s="298">
        <v>1</v>
      </c>
      <c r="D266" s="326">
        <v>-0.33054806798652703</v>
      </c>
      <c r="E266" s="298">
        <v>-0.35959197349539374</v>
      </c>
      <c r="F266" s="298">
        <v>-0.36319507975516585</v>
      </c>
      <c r="G266" s="298">
        <v>-0.33720542855853425</v>
      </c>
      <c r="H266" s="298">
        <v>-0.36511576227745501</v>
      </c>
      <c r="I266" s="326">
        <v>9.2164285680704523E-3</v>
      </c>
      <c r="J266" s="326">
        <v>0.86634428539862252</v>
      </c>
      <c r="K266" s="326">
        <v>1.3283648455845881E-3</v>
      </c>
      <c r="L266" s="326">
        <v>1.0394827835684171</v>
      </c>
      <c r="M266" s="326">
        <v>-6.6573605720072542E-3</v>
      </c>
      <c r="N266" s="298">
        <v>-5.1302005526986834E-2</v>
      </c>
      <c r="O266" s="326">
        <v>-8.1607091330797698E-3</v>
      </c>
      <c r="P266" s="298">
        <v>3.3571874968122265E-3</v>
      </c>
      <c r="Q266" s="326">
        <v>-5.0335786027597071E-2</v>
      </c>
      <c r="R266" s="298">
        <v>3.505192815331603E-2</v>
      </c>
    </row>
    <row r="267" spans="2:18" x14ac:dyDescent="0.3">
      <c r="B267" s="292" t="s">
        <v>396</v>
      </c>
      <c r="C267" s="298">
        <v>1</v>
      </c>
      <c r="D267" s="326">
        <v>-0.87445684124430434</v>
      </c>
      <c r="E267" s="298">
        <v>-0.95129178396046277</v>
      </c>
      <c r="F267" s="298">
        <v>-0.95999669956178457</v>
      </c>
      <c r="G267" s="298">
        <v>-0.89053371848974017</v>
      </c>
      <c r="H267" s="298">
        <v>-0.96836871584422179</v>
      </c>
      <c r="I267" s="326">
        <v>7.5267650895980455E-3</v>
      </c>
      <c r="J267" s="326">
        <v>0.70751591842221628</v>
      </c>
      <c r="K267" s="326">
        <v>8.4717435407475287E-3</v>
      </c>
      <c r="L267" s="326">
        <v>1.0201215487266939</v>
      </c>
      <c r="M267" s="326">
        <v>-1.6076877245435776E-2</v>
      </c>
      <c r="N267" s="298">
        <v>-0.13011171896736073</v>
      </c>
      <c r="O267" s="326">
        <v>-2.0379052562765971E-2</v>
      </c>
      <c r="P267" s="298">
        <v>8.0122456789835095E-3</v>
      </c>
      <c r="Q267" s="326">
        <v>-0.12623718561481109</v>
      </c>
      <c r="R267" s="298">
        <v>8.4012697935938699E-2</v>
      </c>
    </row>
    <row r="268" spans="2:18" x14ac:dyDescent="0.3">
      <c r="B268" s="292" t="s">
        <v>397</v>
      </c>
      <c r="C268" s="298">
        <v>1</v>
      </c>
      <c r="D268" s="326">
        <v>-0.72387861705766754</v>
      </c>
      <c r="E268" s="298">
        <v>-0.78748286766417519</v>
      </c>
      <c r="F268" s="298">
        <v>-0.7969426680768521</v>
      </c>
      <c r="G268" s="298">
        <v>-0.74137455890346926</v>
      </c>
      <c r="H268" s="298">
        <v>-0.80492148112310646</v>
      </c>
      <c r="I268" s="326">
        <v>1.3073012830163709E-2</v>
      </c>
      <c r="J268" s="326">
        <v>1.2288632060353886</v>
      </c>
      <c r="K268" s="326">
        <v>7.6753067547922649E-3</v>
      </c>
      <c r="L268" s="326">
        <v>1.0323097733649305</v>
      </c>
      <c r="M268" s="326">
        <v>-1.749594184580169E-2</v>
      </c>
      <c r="N268" s="298">
        <v>-0.12365262534965359</v>
      </c>
      <c r="O268" s="326">
        <v>-1.9878231265461881E-2</v>
      </c>
      <c r="P268" s="298">
        <v>8.790735865904762E-3</v>
      </c>
      <c r="Q268" s="326">
        <v>-0.1229437651764012</v>
      </c>
      <c r="R268" s="298">
        <v>9.2032530063156703E-2</v>
      </c>
    </row>
    <row r="269" spans="2:18" x14ac:dyDescent="0.3">
      <c r="B269" s="292" t="s">
        <v>398</v>
      </c>
      <c r="C269" s="298">
        <v>1</v>
      </c>
      <c r="D269" s="326">
        <v>-0.86559171114094358</v>
      </c>
      <c r="E269" s="298">
        <v>-0.94164771116772494</v>
      </c>
      <c r="F269" s="298">
        <v>-0.95071350847142322</v>
      </c>
      <c r="G269" s="298">
        <v>-0.88233906600965406</v>
      </c>
      <c r="H269" s="298">
        <v>-0.95936543006590025</v>
      </c>
      <c r="I269" s="326">
        <v>8.4543182024561462E-3</v>
      </c>
      <c r="J269" s="326">
        <v>0.79470591103087773</v>
      </c>
      <c r="K269" s="326">
        <v>8.74384534957625E-3</v>
      </c>
      <c r="L269" s="326">
        <v>1.0214795038528224</v>
      </c>
      <c r="M269" s="326">
        <v>-1.674735486871046E-2</v>
      </c>
      <c r="N269" s="298">
        <v>-0.13217198800772925</v>
      </c>
      <c r="O269" s="326">
        <v>-2.0843867387389071E-2</v>
      </c>
      <c r="P269" s="298">
        <v>8.4134576271895859E-3</v>
      </c>
      <c r="Q269" s="326">
        <v>-0.1291040271804075</v>
      </c>
      <c r="R269" s="298">
        <v>8.8211124785722905E-2</v>
      </c>
    </row>
    <row r="270" spans="2:18" x14ac:dyDescent="0.3">
      <c r="B270" s="292" t="s">
        <v>399</v>
      </c>
      <c r="C270" s="298">
        <v>1</v>
      </c>
      <c r="D270" s="326">
        <v>1.3385355202807316</v>
      </c>
      <c r="E270" s="298">
        <v>1.4561471566400157</v>
      </c>
      <c r="F270" s="298">
        <v>1.4670290820554739</v>
      </c>
      <c r="G270" s="298">
        <v>1.3586162787325413</v>
      </c>
      <c r="H270" s="298">
        <v>1.487335092793632</v>
      </c>
      <c r="I270" s="326">
        <v>4.2539858793264971E-3</v>
      </c>
      <c r="J270" s="326">
        <v>0.39987467265669074</v>
      </c>
      <c r="K270" s="326">
        <v>1.6143498683392342E-2</v>
      </c>
      <c r="L270" s="326">
        <v>0.98973820262516321</v>
      </c>
      <c r="M270" s="326">
        <v>2.0080758451809674E-2</v>
      </c>
      <c r="N270" s="298">
        <v>0.18082166923790247</v>
      </c>
      <c r="O270" s="326">
        <v>2.6923302101306577E-2</v>
      </c>
      <c r="P270" s="298">
        <v>-9.1895563382982833E-3</v>
      </c>
      <c r="Q270" s="326">
        <v>0.1679009938367001</v>
      </c>
      <c r="R270" s="298">
        <v>-9.7007842765569077E-2</v>
      </c>
    </row>
    <row r="271" spans="2:18" x14ac:dyDescent="0.3">
      <c r="B271" s="292" t="s">
        <v>400</v>
      </c>
      <c r="C271" s="298">
        <v>1</v>
      </c>
      <c r="D271" s="326">
        <v>1.9859219155146448</v>
      </c>
      <c r="E271" s="298">
        <v>2.1604167440989883</v>
      </c>
      <c r="F271" s="298">
        <v>2.1755415413113774</v>
      </c>
      <c r="G271" s="298">
        <v>2.0138256130165515</v>
      </c>
      <c r="H271" s="298">
        <v>2.2366184862755607</v>
      </c>
      <c r="I271" s="326">
        <v>3.329748668912726E-3</v>
      </c>
      <c r="J271" s="326">
        <v>0.31299637487779625</v>
      </c>
      <c r="K271" s="326">
        <v>3.3250972512543289E-2</v>
      </c>
      <c r="L271" s="326">
        <v>0.93342828371219833</v>
      </c>
      <c r="M271" s="326">
        <v>2.7903697501906868E-2</v>
      </c>
      <c r="N271" s="298">
        <v>0.26327635562329849</v>
      </c>
      <c r="O271" s="326">
        <v>3.7750665043539161E-2</v>
      </c>
      <c r="P271" s="298">
        <v>-1.2051116805326516E-2</v>
      </c>
      <c r="Q271" s="326">
        <v>0.23884028913741676</v>
      </c>
      <c r="R271" s="298">
        <v>-0.12906177601718866</v>
      </c>
    </row>
    <row r="272" spans="2:18" x14ac:dyDescent="0.3">
      <c r="B272" s="292" t="s">
        <v>401</v>
      </c>
      <c r="C272" s="298">
        <v>1</v>
      </c>
      <c r="D272" s="326">
        <v>-0.82435690019064567</v>
      </c>
      <c r="E272" s="298">
        <v>-0.89678976618971507</v>
      </c>
      <c r="F272" s="298">
        <v>-0.90775038543634268</v>
      </c>
      <c r="G272" s="298">
        <v>-0.84463072229180303</v>
      </c>
      <c r="H272" s="298">
        <v>-0.91796738346178808</v>
      </c>
      <c r="I272" s="326">
        <v>1.3476862837686362E-2</v>
      </c>
      <c r="J272" s="326">
        <v>1.266825106742518</v>
      </c>
      <c r="K272" s="326">
        <v>1.0132654678835916E-2</v>
      </c>
      <c r="L272" s="326">
        <v>1.0285171942160076</v>
      </c>
      <c r="M272" s="326">
        <v>-2.0273822101157357E-2</v>
      </c>
      <c r="N272" s="298">
        <v>-0.14222031263304744</v>
      </c>
      <c r="O272" s="326">
        <v>-2.2857662309201728E-2</v>
      </c>
      <c r="P272" s="298">
        <v>1.0168595860072297E-2</v>
      </c>
      <c r="Q272" s="326">
        <v>-0.14151586162118121</v>
      </c>
      <c r="R272" s="298">
        <v>0.1065667336667146</v>
      </c>
    </row>
    <row r="273" spans="2:18" x14ac:dyDescent="0.3">
      <c r="B273" s="292" t="s">
        <v>402</v>
      </c>
      <c r="C273" s="298">
        <v>1</v>
      </c>
      <c r="D273" s="326">
        <v>-0.15849071564009443</v>
      </c>
      <c r="E273" s="298">
        <v>-0.17241664598094636</v>
      </c>
      <c r="F273" s="298">
        <v>-0.17420994117913188</v>
      </c>
      <c r="G273" s="298">
        <v>-0.1618047659581936</v>
      </c>
      <c r="H273" s="298">
        <v>-0.17510154952696302</v>
      </c>
      <c r="I273" s="326">
        <v>9.9554685292615845E-3</v>
      </c>
      <c r="J273" s="326">
        <v>0.93581404175058891</v>
      </c>
      <c r="K273" s="326">
        <v>3.1730078336790702E-4</v>
      </c>
      <c r="L273" s="326">
        <v>1.042543605515545</v>
      </c>
      <c r="M273" s="326">
        <v>-3.3140503180991597E-3</v>
      </c>
      <c r="N273" s="298">
        <v>-2.5059585519394124E-2</v>
      </c>
      <c r="O273" s="326">
        <v>-4.0028392464032921E-3</v>
      </c>
      <c r="P273" s="298">
        <v>1.6742560240742158E-3</v>
      </c>
      <c r="Q273" s="326">
        <v>-2.4676284024483141E-2</v>
      </c>
      <c r="R273" s="298">
        <v>1.747112380370601E-2</v>
      </c>
    </row>
    <row r="274" spans="2:18" x14ac:dyDescent="0.3">
      <c r="B274" s="292" t="s">
        <v>403</v>
      </c>
      <c r="C274" s="298">
        <v>1</v>
      </c>
      <c r="D274" s="326">
        <v>0.32541646638996424</v>
      </c>
      <c r="E274" s="298">
        <v>0.35400947907471741</v>
      </c>
      <c r="F274" s="298">
        <v>0.35747312903177092</v>
      </c>
      <c r="G274" s="298">
        <v>0.33181540621674005</v>
      </c>
      <c r="H274" s="298">
        <v>0.3592716340449354</v>
      </c>
      <c r="I274" s="326">
        <v>8.7583217134518457E-3</v>
      </c>
      <c r="J274" s="326">
        <v>0.82328224106447345</v>
      </c>
      <c r="K274" s="326">
        <v>1.2563924249834001E-3</v>
      </c>
      <c r="L274" s="326">
        <v>1.0390894969450615</v>
      </c>
      <c r="M274" s="326">
        <v>6.3989398267758138E-3</v>
      </c>
      <c r="N274" s="298">
        <v>4.9891742145862325E-2</v>
      </c>
      <c r="O274" s="326">
        <v>7.9160593820407788E-3</v>
      </c>
      <c r="P274" s="298">
        <v>-3.2203768950646674E-3</v>
      </c>
      <c r="Q274" s="326">
        <v>4.882568641845348E-2</v>
      </c>
      <c r="R274" s="298">
        <v>-3.3622761202535247E-2</v>
      </c>
    </row>
    <row r="275" spans="2:18" x14ac:dyDescent="0.3">
      <c r="B275" s="292" t="s">
        <v>404</v>
      </c>
      <c r="C275" s="298">
        <v>1</v>
      </c>
      <c r="D275" s="326">
        <v>-0.85753250195607</v>
      </c>
      <c r="E275" s="298">
        <v>-0.93288037226523579</v>
      </c>
      <c r="F275" s="298">
        <v>-0.94228928341195639</v>
      </c>
      <c r="G275" s="298">
        <v>-0.87491765875868044</v>
      </c>
      <c r="H275" s="298">
        <v>-0.95121379836276621</v>
      </c>
      <c r="I275" s="326">
        <v>9.3443047524367495E-3</v>
      </c>
      <c r="J275" s="326">
        <v>0.87836464672905445</v>
      </c>
      <c r="K275" s="326">
        <v>9.0004978144049997E-3</v>
      </c>
      <c r="L275" s="326">
        <v>1.0227611418369211</v>
      </c>
      <c r="M275" s="326">
        <v>-1.7385156802610414E-2</v>
      </c>
      <c r="N275" s="298">
        <v>-0.13408613006303682</v>
      </c>
      <c r="O275" s="326">
        <v>-2.1256598440474145E-2</v>
      </c>
      <c r="P275" s="298">
        <v>8.7708238284180534E-3</v>
      </c>
      <c r="Q275" s="326">
        <v>-0.13164902867462872</v>
      </c>
      <c r="R275" s="298">
        <v>9.194997987785096E-2</v>
      </c>
    </row>
    <row r="276" spans="2:18" x14ac:dyDescent="0.3">
      <c r="B276" s="292" t="s">
        <v>405</v>
      </c>
      <c r="C276" s="298">
        <v>1</v>
      </c>
      <c r="D276" s="326">
        <v>-0.83244267819700779</v>
      </c>
      <c r="E276" s="298">
        <v>-0.90558600840726722</v>
      </c>
      <c r="F276" s="298">
        <v>-0.91614890943430527</v>
      </c>
      <c r="G276" s="298">
        <v>-0.85197542512206481</v>
      </c>
      <c r="H276" s="298">
        <v>-0.92602675206353446</v>
      </c>
      <c r="I276" s="326">
        <v>1.2400104796259187E-2</v>
      </c>
      <c r="J276" s="326">
        <v>1.1656098508483637</v>
      </c>
      <c r="K276" s="326">
        <v>9.847163018262944E-3</v>
      </c>
      <c r="L276" s="326">
        <v>1.0270423055050795</v>
      </c>
      <c r="M276" s="326">
        <v>-1.9532746925057024E-2</v>
      </c>
      <c r="N276" s="298">
        <v>-0.14021409101798243</v>
      </c>
      <c r="O276" s="326">
        <v>-2.2481909038863331E-2</v>
      </c>
      <c r="P276" s="298">
        <v>9.8387393287950164E-3</v>
      </c>
      <c r="Q276" s="326">
        <v>-0.13920107303947474</v>
      </c>
      <c r="R276" s="298">
        <v>0.1031184107234607</v>
      </c>
    </row>
    <row r="277" spans="2:18" x14ac:dyDescent="0.3">
      <c r="B277" s="292" t="s">
        <v>406</v>
      </c>
      <c r="C277" s="298">
        <v>1</v>
      </c>
      <c r="D277" s="326">
        <v>-0.88560688999568427</v>
      </c>
      <c r="E277" s="298">
        <v>-0.9634215418486316</v>
      </c>
      <c r="F277" s="298">
        <v>-0.97169823049825021</v>
      </c>
      <c r="G277" s="298">
        <v>-0.90088862800449865</v>
      </c>
      <c r="H277" s="298">
        <v>-0.97974893557139353</v>
      </c>
      <c r="I277" s="326">
        <v>6.4366444852764094E-3</v>
      </c>
      <c r="J277" s="326">
        <v>0.60504458161598251</v>
      </c>
      <c r="K277" s="326">
        <v>8.1463786247120296E-3</v>
      </c>
      <c r="L277" s="326">
        <v>1.0184900734462936</v>
      </c>
      <c r="M277" s="326">
        <v>-1.5281738008814426E-2</v>
      </c>
      <c r="N277" s="298">
        <v>-0.12760439207598462</v>
      </c>
      <c r="O277" s="326">
        <v>-1.9778288109318004E-2</v>
      </c>
      <c r="P277" s="298">
        <v>7.4954994174088628E-3</v>
      </c>
      <c r="Q277" s="326">
        <v>-0.12253081603605394</v>
      </c>
      <c r="R277" s="298">
        <v>7.8603984536038798E-2</v>
      </c>
    </row>
    <row r="278" spans="2:18" x14ac:dyDescent="0.3">
      <c r="B278" s="292" t="s">
        <v>407</v>
      </c>
      <c r="C278" s="298">
        <v>1</v>
      </c>
      <c r="D278" s="326">
        <v>-0.23613562349084849</v>
      </c>
      <c r="E278" s="298">
        <v>-0.25688389401537948</v>
      </c>
      <c r="F278" s="298">
        <v>-0.25945365431895895</v>
      </c>
      <c r="G278" s="298">
        <v>-0.2408836603565043</v>
      </c>
      <c r="H278" s="298">
        <v>-0.2607308269150222</v>
      </c>
      <c r="I278" s="326">
        <v>9.1845971824929609E-3</v>
      </c>
      <c r="J278" s="326">
        <v>0.86335213515433828</v>
      </c>
      <c r="K278" s="326">
        <v>6.7677165466557875E-4</v>
      </c>
      <c r="L278" s="326">
        <v>1.040895512015787</v>
      </c>
      <c r="M278" s="326">
        <v>-4.7480368656558272E-3</v>
      </c>
      <c r="N278" s="298">
        <v>-3.6605450179379433E-2</v>
      </c>
      <c r="O278" s="326">
        <v>-5.8239325750641235E-3</v>
      </c>
      <c r="P278" s="298">
        <v>2.3940714495066678E-3</v>
      </c>
      <c r="Q278" s="326">
        <v>-3.5909909444206023E-2</v>
      </c>
      <c r="R278" s="298">
        <v>2.4987478815037809E-2</v>
      </c>
    </row>
    <row r="279" spans="2:18" x14ac:dyDescent="0.3">
      <c r="B279" s="292" t="s">
        <v>408</v>
      </c>
      <c r="C279" s="298">
        <v>1</v>
      </c>
      <c r="D279" s="326">
        <v>-0.52506262157077654</v>
      </c>
      <c r="E279" s="298">
        <v>-0.57119772458327112</v>
      </c>
      <c r="F279" s="298">
        <v>-0.5763900861025536</v>
      </c>
      <c r="G279" s="298">
        <v>-0.53465196813423965</v>
      </c>
      <c r="H279" s="298">
        <v>-0.57953021421620954</v>
      </c>
      <c r="I279" s="326">
        <v>7.4093641200697882E-3</v>
      </c>
      <c r="J279" s="326">
        <v>0.69648022728656012</v>
      </c>
      <c r="K279" s="326">
        <v>3.0337579048049755E-3</v>
      </c>
      <c r="L279" s="326">
        <v>1.0330988512190815</v>
      </c>
      <c r="M279" s="326">
        <v>-9.5893465634631584E-3</v>
      </c>
      <c r="N279" s="298">
        <v>-7.7613095571019294E-2</v>
      </c>
      <c r="O279" s="326">
        <v>-1.2183292355241616E-2</v>
      </c>
      <c r="P279" s="298">
        <v>4.7726693500983576E-3</v>
      </c>
      <c r="Q279" s="326">
        <v>-7.5228518728566104E-2</v>
      </c>
      <c r="R279" s="298">
        <v>4.9884606654447584E-2</v>
      </c>
    </row>
    <row r="280" spans="2:18" x14ac:dyDescent="0.3">
      <c r="B280" s="292" t="s">
        <v>409</v>
      </c>
      <c r="C280" s="298">
        <v>1</v>
      </c>
      <c r="D280" s="326">
        <v>-0.23265160323491685</v>
      </c>
      <c r="E280" s="298">
        <v>-0.25309374716273036</v>
      </c>
      <c r="F280" s="298">
        <v>-0.25525557519185099</v>
      </c>
      <c r="G280" s="298">
        <v>-0.23664301571074536</v>
      </c>
      <c r="H280" s="298">
        <v>-0.2561378044164796</v>
      </c>
      <c r="I280" s="326">
        <v>6.3404929090230587E-3</v>
      </c>
      <c r="J280" s="326">
        <v>0.59600633344816756</v>
      </c>
      <c r="K280" s="326">
        <v>5.5890891660150942E-4</v>
      </c>
      <c r="L280" s="326">
        <v>1.037932571757286</v>
      </c>
      <c r="M280" s="326">
        <v>-3.9914124758285013E-3</v>
      </c>
      <c r="N280" s="298">
        <v>-3.3265200245607966E-2</v>
      </c>
      <c r="O280" s="326">
        <v>-5.175032991515169E-3</v>
      </c>
      <c r="P280" s="298">
        <v>1.9541365621374733E-3</v>
      </c>
      <c r="Q280" s="326">
        <v>-3.190847478090484E-2</v>
      </c>
      <c r="R280" s="298">
        <v>2.0395539282645234E-2</v>
      </c>
    </row>
    <row r="281" spans="2:18" x14ac:dyDescent="0.3">
      <c r="B281" s="292" t="s">
        <v>410</v>
      </c>
      <c r="C281" s="298">
        <v>1</v>
      </c>
      <c r="D281" s="326">
        <v>7.0028421891319081E-2</v>
      </c>
      <c r="E281" s="298">
        <v>7.6181532634744836E-2</v>
      </c>
      <c r="F281" s="298">
        <v>7.6933630142039827E-2</v>
      </c>
      <c r="G281" s="298">
        <v>7.1417949812536907E-2</v>
      </c>
      <c r="H281" s="298">
        <v>7.7276777718506828E-2</v>
      </c>
      <c r="I281" s="326">
        <v>8.9299683080837772E-3</v>
      </c>
      <c r="J281" s="326">
        <v>0.83941702095987503</v>
      </c>
      <c r="K281" s="326">
        <v>5.8721263716173094E-5</v>
      </c>
      <c r="L281" s="326">
        <v>1.0420006754086513</v>
      </c>
      <c r="M281" s="326">
        <v>1.3895279212178186E-3</v>
      </c>
      <c r="N281" s="298">
        <v>1.0779011969231797E-2</v>
      </c>
      <c r="O281" s="326">
        <v>1.7130887504281345E-3</v>
      </c>
      <c r="P281" s="298">
        <v>-6.9989363878502253E-4</v>
      </c>
      <c r="Q281" s="326">
        <v>1.0559282775923268E-2</v>
      </c>
      <c r="R281" s="298">
        <v>-7.3025403175985791E-3</v>
      </c>
    </row>
    <row r="282" spans="2:18" x14ac:dyDescent="0.3">
      <c r="B282" s="292" t="s">
        <v>411</v>
      </c>
      <c r="C282" s="298">
        <v>1</v>
      </c>
      <c r="D282" s="326">
        <v>-0.9316772264569062</v>
      </c>
      <c r="E282" s="298">
        <v>-1.0135398901681349</v>
      </c>
      <c r="F282" s="298">
        <v>-1.0203801890011341</v>
      </c>
      <c r="G282" s="298">
        <v>-0.94429529106670518</v>
      </c>
      <c r="H282" s="298">
        <v>-1.0274966125567992</v>
      </c>
      <c r="I282" s="326">
        <v>2.8360982023881045E-3</v>
      </c>
      <c r="J282" s="326">
        <v>0.26659323102448185</v>
      </c>
      <c r="K282" s="326">
        <v>7.0505225734631789E-3</v>
      </c>
      <c r="L282" s="326">
        <v>1.0126363417663631</v>
      </c>
      <c r="M282" s="326">
        <v>-1.2618064609798941E-2</v>
      </c>
      <c r="N282" s="298">
        <v>-0.11877440409772221</v>
      </c>
      <c r="O282" s="326">
        <v>-1.7103107662208857E-2</v>
      </c>
      <c r="P282" s="298">
        <v>5.2151663400115322E-3</v>
      </c>
      <c r="Q282" s="326">
        <v>-0.10601334448658746</v>
      </c>
      <c r="R282" s="298">
        <v>5.4719362753806997E-2</v>
      </c>
    </row>
    <row r="283" spans="2:18" x14ac:dyDescent="0.3">
      <c r="B283" s="292" t="s">
        <v>412</v>
      </c>
      <c r="C283" s="298">
        <v>1</v>
      </c>
      <c r="D283" s="326">
        <v>-7.499707394790589E-2</v>
      </c>
      <c r="E283" s="298">
        <v>-8.1586759806463835E-2</v>
      </c>
      <c r="F283" s="298">
        <v>-8.233103317910663E-2</v>
      </c>
      <c r="G283" s="298">
        <v>-7.6371633398570046E-2</v>
      </c>
      <c r="H283" s="298">
        <v>-8.2637222589531489E-2</v>
      </c>
      <c r="I283" s="326">
        <v>7.4719826558480021E-3</v>
      </c>
      <c r="J283" s="326">
        <v>0.70236636964971222</v>
      </c>
      <c r="K283" s="326">
        <v>6.2117839728987708E-5</v>
      </c>
      <c r="L283" s="326">
        <v>1.0404343734762573</v>
      </c>
      <c r="M283" s="326">
        <v>-1.374559450664161E-3</v>
      </c>
      <c r="N283" s="298">
        <v>-1.1086422789471152E-2</v>
      </c>
      <c r="O283" s="326">
        <v>-1.7442543641304281E-3</v>
      </c>
      <c r="P283" s="298">
        <v>6.8462021012271669E-4</v>
      </c>
      <c r="Q283" s="326">
        <v>-1.0751433739887468E-2</v>
      </c>
      <c r="R283" s="298">
        <v>7.1432136495117446E-3</v>
      </c>
    </row>
    <row r="284" spans="2:18" x14ac:dyDescent="0.3">
      <c r="B284" s="292" t="s">
        <v>413</v>
      </c>
      <c r="C284" s="298">
        <v>1</v>
      </c>
      <c r="D284" s="326">
        <v>-0.74208209301153083</v>
      </c>
      <c r="E284" s="298">
        <v>-0.80728580852720411</v>
      </c>
      <c r="F284" s="298">
        <v>-0.81436008223200718</v>
      </c>
      <c r="G284" s="298">
        <v>-0.75514486061642039</v>
      </c>
      <c r="H284" s="298">
        <v>-0.81999669022545341</v>
      </c>
      <c r="I284" s="326">
        <v>6.7720441493418536E-3</v>
      </c>
      <c r="J284" s="326">
        <v>0.63657215003813428</v>
      </c>
      <c r="K284" s="326">
        <v>5.8369531584303814E-3</v>
      </c>
      <c r="L284" s="326">
        <v>1.0250675131417735</v>
      </c>
      <c r="M284" s="326">
        <v>-1.306276760488953E-2</v>
      </c>
      <c r="N284" s="298">
        <v>-0.10784861300465542</v>
      </c>
      <c r="O284" s="326">
        <v>-1.6800583130988814E-2</v>
      </c>
      <c r="P284" s="298">
        <v>6.4445095277573892E-3</v>
      </c>
      <c r="Q284" s="326">
        <v>-0.10392478045852765</v>
      </c>
      <c r="R284" s="298">
        <v>6.7479520798766096E-2</v>
      </c>
    </row>
    <row r="285" spans="2:18" x14ac:dyDescent="0.3">
      <c r="B285" s="292" t="s">
        <v>414</v>
      </c>
      <c r="C285" s="298">
        <v>1</v>
      </c>
      <c r="D285" s="326">
        <v>-0.51042216926603101</v>
      </c>
      <c r="E285" s="298">
        <v>-0.55527087567080613</v>
      </c>
      <c r="F285" s="298">
        <v>-0.55943819981004983</v>
      </c>
      <c r="G285" s="298">
        <v>-0.51811238560687112</v>
      </c>
      <c r="H285" s="298">
        <v>-0.56154397721010763</v>
      </c>
      <c r="I285" s="326">
        <v>4.3164414085277185E-3</v>
      </c>
      <c r="J285" s="326">
        <v>0.40574549240160551</v>
      </c>
      <c r="K285" s="326">
        <v>2.3576713628338966E-3</v>
      </c>
      <c r="L285" s="326">
        <v>1.0302834242178103</v>
      </c>
      <c r="M285" s="326">
        <v>-7.6902163408400642E-3</v>
      </c>
      <c r="N285" s="298">
        <v>-6.8413382789792296E-2</v>
      </c>
      <c r="O285" s="326">
        <v>-1.030248793453103E-2</v>
      </c>
      <c r="P285" s="298">
        <v>3.5300967482310348E-3</v>
      </c>
      <c r="Q285" s="326">
        <v>-6.36084547436018E-2</v>
      </c>
      <c r="R285" s="298">
        <v>3.6893231644215527E-2</v>
      </c>
    </row>
    <row r="286" spans="2:18" x14ac:dyDescent="0.3">
      <c r="B286" s="292" t="s">
        <v>415</v>
      </c>
      <c r="C286" s="298">
        <v>1</v>
      </c>
      <c r="D286" s="326">
        <v>-3.023996475221935E-2</v>
      </c>
      <c r="E286" s="298">
        <v>-3.289702665611987E-2</v>
      </c>
      <c r="F286" s="298">
        <v>-3.3071580789465496E-2</v>
      </c>
      <c r="G286" s="298">
        <v>-3.0561727261984872E-2</v>
      </c>
      <c r="H286" s="298">
        <v>-3.3068024824018757E-2</v>
      </c>
      <c r="I286" s="326">
        <v>1.9670856160908863E-6</v>
      </c>
      <c r="J286" s="326">
        <v>1.8490604791254333E-4</v>
      </c>
      <c r="K286" s="326">
        <v>5.8188086134191516E-6</v>
      </c>
      <c r="L286" s="326">
        <v>1.0327058622991903</v>
      </c>
      <c r="M286" s="326">
        <v>-3.2176250976551963E-4</v>
      </c>
      <c r="N286" s="298">
        <v>-3.3930247497225975E-3</v>
      </c>
      <c r="O286" s="326">
        <v>-3.2780795295178443E-4</v>
      </c>
      <c r="P286" s="298">
        <v>4.4451788134300076E-6</v>
      </c>
      <c r="Q286" s="326">
        <v>-2.0205182452997074E-3</v>
      </c>
      <c r="R286" s="298">
        <v>4.6378840449693641E-5</v>
      </c>
    </row>
    <row r="287" spans="2:18" x14ac:dyDescent="0.3">
      <c r="B287" s="292" t="s">
        <v>416</v>
      </c>
      <c r="C287" s="298">
        <v>1</v>
      </c>
      <c r="D287" s="326">
        <v>-1.0846326649202824</v>
      </c>
      <c r="E287" s="298">
        <v>-1.1799348968276218</v>
      </c>
      <c r="F287" s="298">
        <v>-1.1872610792184202</v>
      </c>
      <c r="G287" s="298">
        <v>-1.0981433860102052</v>
      </c>
      <c r="H287" s="298">
        <v>-1.1973009463167326</v>
      </c>
      <c r="I287" s="326">
        <v>1.7769237164439596E-3</v>
      </c>
      <c r="J287" s="326">
        <v>0.16703082934573221</v>
      </c>
      <c r="K287" s="326">
        <v>8.7792681767032907E-3</v>
      </c>
      <c r="L287" s="326">
        <v>1.0034615425943747</v>
      </c>
      <c r="M287" s="326">
        <v>-1.3510721089922927E-2</v>
      </c>
      <c r="N287" s="298">
        <v>-0.13280458375713752</v>
      </c>
      <c r="O287" s="326">
        <v>-4.9656997198976247E-3</v>
      </c>
      <c r="P287" s="298">
        <v>-4.8005738033850007E-3</v>
      </c>
      <c r="Q287" s="326">
        <v>-3.0841654008715157E-2</v>
      </c>
      <c r="R287" s="298">
        <v>-5.0470512840373467E-2</v>
      </c>
    </row>
    <row r="288" spans="2:18" x14ac:dyDescent="0.3">
      <c r="B288" s="292" t="s">
        <v>417</v>
      </c>
      <c r="C288" s="298">
        <v>1</v>
      </c>
      <c r="D288" s="326">
        <v>0.85113271490120779</v>
      </c>
      <c r="E288" s="298">
        <v>0.92591826212184214</v>
      </c>
      <c r="F288" s="298">
        <v>0.9322844847507008</v>
      </c>
      <c r="G288" s="298">
        <v>0.86287700860687011</v>
      </c>
      <c r="H288" s="298">
        <v>0.9380276678524625</v>
      </c>
      <c r="I288" s="326">
        <v>3.0843072640059791E-3</v>
      </c>
      <c r="J288" s="326">
        <v>0.28992488281656204</v>
      </c>
      <c r="K288" s="326">
        <v>5.9964820448328354E-3</v>
      </c>
      <c r="L288" s="326">
        <v>1.0166841985678983</v>
      </c>
      <c r="M288" s="326">
        <v>1.1744293705662236E-2</v>
      </c>
      <c r="N288" s="298">
        <v>0.10943459918231463</v>
      </c>
      <c r="O288" s="326">
        <v>1.5908875948643313E-2</v>
      </c>
      <c r="P288" s="298">
        <v>-4.9696685477101151E-3</v>
      </c>
      <c r="Q288" s="326">
        <v>9.8518814643339392E-2</v>
      </c>
      <c r="R288" s="298">
        <v>-5.2094811002499769E-2</v>
      </c>
    </row>
    <row r="289" spans="2:18" x14ac:dyDescent="0.3">
      <c r="B289" s="292" t="s">
        <v>418</v>
      </c>
      <c r="C289" s="298">
        <v>1</v>
      </c>
      <c r="D289" s="326">
        <v>-8.5029617347012754E-2</v>
      </c>
      <c r="E289" s="298">
        <v>-9.2500821721991561E-2</v>
      </c>
      <c r="F289" s="298">
        <v>-9.3459369727386624E-2</v>
      </c>
      <c r="G289" s="298">
        <v>-8.680100207287951E-2</v>
      </c>
      <c r="H289" s="298">
        <v>-9.3923212830841304E-2</v>
      </c>
      <c r="I289" s="326">
        <v>9.8811067467255275E-3</v>
      </c>
      <c r="J289" s="326">
        <v>0.92882403419219961</v>
      </c>
      <c r="K289" s="326">
        <v>9.0982605777896897E-5</v>
      </c>
      <c r="L289" s="326">
        <v>1.0429492450930347</v>
      </c>
      <c r="M289" s="326">
        <v>-1.7713847258667558E-3</v>
      </c>
      <c r="N289" s="298">
        <v>-1.3417358329966324E-2</v>
      </c>
      <c r="O289" s="326">
        <v>-2.1427278098297324E-3</v>
      </c>
      <c r="P289" s="298">
        <v>8.9480261195898022E-4</v>
      </c>
      <c r="Q289" s="326">
        <v>-1.320772867823791E-2</v>
      </c>
      <c r="R289" s="298">
        <v>9.3363201497843485E-3</v>
      </c>
    </row>
    <row r="290" spans="2:18" x14ac:dyDescent="0.3">
      <c r="B290" s="292" t="s">
        <v>419</v>
      </c>
      <c r="C290" s="298">
        <v>1</v>
      </c>
      <c r="D290" s="326">
        <v>1.3642153393061027</v>
      </c>
      <c r="E290" s="298">
        <v>1.4840833562329721</v>
      </c>
      <c r="F290" s="298">
        <v>1.4949780216073534</v>
      </c>
      <c r="G290" s="298">
        <v>1.3843182843783992</v>
      </c>
      <c r="H290" s="298">
        <v>1.5161631310537751</v>
      </c>
      <c r="I290" s="326">
        <v>3.9955938747646422E-3</v>
      </c>
      <c r="J290" s="326">
        <v>0.37558582422787634</v>
      </c>
      <c r="K290" s="326">
        <v>1.6467071749030785E-2</v>
      </c>
      <c r="L290" s="326">
        <v>0.98767619303253951</v>
      </c>
      <c r="M290" s="326">
        <v>2.0102945072296492E-2</v>
      </c>
      <c r="N290" s="298">
        <v>0.18270809816263675</v>
      </c>
      <c r="O290" s="326">
        <v>2.7035920992810561E-2</v>
      </c>
      <c r="P290" s="298">
        <v>-9.074575812191189E-3</v>
      </c>
      <c r="Q290" s="326">
        <v>0.16868018801640788</v>
      </c>
      <c r="R290" s="298">
        <v>-9.5837748182345112E-2</v>
      </c>
    </row>
    <row r="291" spans="2:18" x14ac:dyDescent="0.3">
      <c r="B291" s="292" t="s">
        <v>420</v>
      </c>
      <c r="C291" s="298">
        <v>1</v>
      </c>
      <c r="D291" s="326">
        <v>-0.9579525124112821</v>
      </c>
      <c r="E291" s="298">
        <v>-1.0421238779313757</v>
      </c>
      <c r="F291" s="298">
        <v>-1.0476950046067548</v>
      </c>
      <c r="G291" s="298">
        <v>-0.96822219378459096</v>
      </c>
      <c r="H291" s="298">
        <v>-1.0538554355460086</v>
      </c>
      <c r="I291" s="326">
        <v>8.0424522031309281E-5</v>
      </c>
      <c r="J291" s="326">
        <v>7.5599050709430722E-3</v>
      </c>
      <c r="K291" s="326">
        <v>5.8837300584020542E-3</v>
      </c>
      <c r="L291" s="326">
        <v>1.0085756789315372</v>
      </c>
      <c r="M291" s="326">
        <v>-1.0269681373308819E-2</v>
      </c>
      <c r="N291" s="298">
        <v>-0.1085355491242303</v>
      </c>
      <c r="O291" s="326">
        <v>-8.954995966692969E-3</v>
      </c>
      <c r="P291" s="298">
        <v>-9.0046945658619896E-4</v>
      </c>
      <c r="Q291" s="326">
        <v>-5.5524458581508833E-2</v>
      </c>
      <c r="R291" s="298">
        <v>-9.4509460520393485E-3</v>
      </c>
    </row>
    <row r="292" spans="2:18" x14ac:dyDescent="0.3">
      <c r="B292" s="292" t="s">
        <v>421</v>
      </c>
      <c r="C292" s="298">
        <v>1</v>
      </c>
      <c r="D292" s="326">
        <v>0.70346102098738295</v>
      </c>
      <c r="E292" s="298">
        <v>0.76527126101444376</v>
      </c>
      <c r="F292" s="298">
        <v>0.76950432762682852</v>
      </c>
      <c r="G292" s="298">
        <v>0.71126487641799174</v>
      </c>
      <c r="H292" s="298">
        <v>0.77205133637375223</v>
      </c>
      <c r="I292" s="326">
        <v>4.4548345064894502E-4</v>
      </c>
      <c r="J292" s="326">
        <v>4.1875444361000831E-2</v>
      </c>
      <c r="K292" s="326">
        <v>3.284439865713102E-3</v>
      </c>
      <c r="L292" s="326">
        <v>1.0200783377384841</v>
      </c>
      <c r="M292" s="326">
        <v>7.8038554306088378E-3</v>
      </c>
      <c r="N292" s="298">
        <v>8.0869564663879429E-2</v>
      </c>
      <c r="O292" s="326">
        <v>9.6253703003319289E-3</v>
      </c>
      <c r="P292" s="298">
        <v>-1.5568503160026425E-3</v>
      </c>
      <c r="Q292" s="326">
        <v>5.9517570336188347E-2</v>
      </c>
      <c r="R292" s="298">
        <v>-1.6295285224297219E-2</v>
      </c>
    </row>
    <row r="293" spans="2:18" x14ac:dyDescent="0.3">
      <c r="B293" s="292" t="s">
        <v>422</v>
      </c>
      <c r="C293" s="298">
        <v>1</v>
      </c>
      <c r="D293" s="326">
        <v>-0.15448539478411782</v>
      </c>
      <c r="E293" s="298">
        <v>-0.16805939397866998</v>
      </c>
      <c r="F293" s="298">
        <v>-0.16897066505882552</v>
      </c>
      <c r="G293" s="298">
        <v>-0.15616527403160965</v>
      </c>
      <c r="H293" s="298">
        <v>-0.16899698154948672</v>
      </c>
      <c r="I293" s="326">
        <v>2.3074436944357983E-4</v>
      </c>
      <c r="J293" s="326">
        <v>2.1689970727696503E-2</v>
      </c>
      <c r="K293" s="326">
        <v>1.5523272068705644E-4</v>
      </c>
      <c r="L293" s="326">
        <v>1.0323348399187295</v>
      </c>
      <c r="M293" s="326">
        <v>-1.679879247491825E-3</v>
      </c>
      <c r="N293" s="298">
        <v>-1.7527732898292177E-2</v>
      </c>
      <c r="O293" s="326">
        <v>-1.3059466550912242E-3</v>
      </c>
      <c r="P293" s="298">
        <v>-2.4600828447407942E-4</v>
      </c>
      <c r="Q293" s="326">
        <v>-8.0506852713086632E-3</v>
      </c>
      <c r="R293" s="298">
        <v>-2.567110150345091E-3</v>
      </c>
    </row>
    <row r="294" spans="2:18" x14ac:dyDescent="0.3">
      <c r="B294" s="292" t="s">
        <v>423</v>
      </c>
      <c r="C294" s="298">
        <v>1</v>
      </c>
      <c r="D294" s="326">
        <v>-0.70028042227922072</v>
      </c>
      <c r="E294" s="298">
        <v>-0.76181119611879422</v>
      </c>
      <c r="F294" s="298">
        <v>-0.76960857272989658</v>
      </c>
      <c r="G294" s="298">
        <v>-0.71468896448108088</v>
      </c>
      <c r="H294" s="298">
        <v>-0.77576872896511606</v>
      </c>
      <c r="I294" s="326">
        <v>9.6342616336321709E-3</v>
      </c>
      <c r="J294" s="326">
        <v>0.9056205935614241</v>
      </c>
      <c r="K294" s="326">
        <v>6.093374287797354E-3</v>
      </c>
      <c r="L294" s="326">
        <v>1.0296408945865165</v>
      </c>
      <c r="M294" s="326">
        <v>-1.4408542201860181E-2</v>
      </c>
      <c r="N294" s="298">
        <v>-0.11014981007359263</v>
      </c>
      <c r="O294" s="326">
        <v>2.4691859652781444E-3</v>
      </c>
      <c r="P294" s="298">
        <v>-7.2748828306630712E-3</v>
      </c>
      <c r="Q294" s="326">
        <v>1.5267992020808906E-2</v>
      </c>
      <c r="R294" s="298">
        <v>-7.6145016893906139E-2</v>
      </c>
    </row>
    <row r="295" spans="2:18" x14ac:dyDescent="0.3">
      <c r="B295" s="292" t="s">
        <v>424</v>
      </c>
      <c r="C295" s="298">
        <v>1</v>
      </c>
      <c r="D295" s="326">
        <v>-0.14720355297791832</v>
      </c>
      <c r="E295" s="298">
        <v>-0.16013772654396796</v>
      </c>
      <c r="F295" s="298">
        <v>-0.16166524133902918</v>
      </c>
      <c r="G295" s="298">
        <v>-0.15002522444007782</v>
      </c>
      <c r="H295" s="298">
        <v>-0.16235031058751501</v>
      </c>
      <c r="I295" s="326">
        <v>8.2816644864465768E-3</v>
      </c>
      <c r="J295" s="326">
        <v>0.77847646172597817</v>
      </c>
      <c r="K295" s="326">
        <v>2.5049061990644906E-4</v>
      </c>
      <c r="L295" s="326">
        <v>1.0408594811467498</v>
      </c>
      <c r="M295" s="326">
        <v>-2.8216714621594938E-3</v>
      </c>
      <c r="N295" s="298">
        <v>-2.2265077139923293E-2</v>
      </c>
      <c r="O295" s="326">
        <v>-3.5239420604776905E-3</v>
      </c>
      <c r="P295" s="298">
        <v>1.4158681417705576E-3</v>
      </c>
      <c r="Q295" s="326">
        <v>-2.1723536567070184E-2</v>
      </c>
      <c r="R295" s="298">
        <v>1.4774470996523993E-2</v>
      </c>
    </row>
    <row r="296" spans="2:18" x14ac:dyDescent="0.3">
      <c r="B296" s="292" t="s">
        <v>425</v>
      </c>
      <c r="C296" s="298">
        <v>1</v>
      </c>
      <c r="D296" s="326">
        <v>-0.20523886137412661</v>
      </c>
      <c r="E296" s="298">
        <v>-0.22327235989918981</v>
      </c>
      <c r="F296" s="298">
        <v>-0.22446750727488757</v>
      </c>
      <c r="G296" s="298">
        <v>-0.20744197501483705</v>
      </c>
      <c r="H296" s="298">
        <v>-0.22451332529988416</v>
      </c>
      <c r="I296" s="326">
        <v>9.4069214828625209E-5</v>
      </c>
      <c r="J296" s="326">
        <v>8.8425061938907697E-3</v>
      </c>
      <c r="K296" s="326">
        <v>2.704296304157658E-4</v>
      </c>
      <c r="L296" s="326">
        <v>1.031707461933919</v>
      </c>
      <c r="M296" s="326">
        <v>-2.2031136407104296E-3</v>
      </c>
      <c r="N296" s="298">
        <v>-2.3137277359184822E-2</v>
      </c>
      <c r="O296" s="326">
        <v>-2.4701866970985135E-3</v>
      </c>
      <c r="P296" s="298">
        <v>2.0865082530319054E-4</v>
      </c>
      <c r="Q296" s="326">
        <v>-1.5229589366125038E-2</v>
      </c>
      <c r="R296" s="298">
        <v>2.1775386984145763E-3</v>
      </c>
    </row>
    <row r="297" spans="2:18" x14ac:dyDescent="0.3">
      <c r="B297" s="292" t="s">
        <v>426</v>
      </c>
      <c r="C297" s="298">
        <v>1</v>
      </c>
      <c r="D297" s="326">
        <v>-0.65987163078133237</v>
      </c>
      <c r="E297" s="298">
        <v>-0.71785184954085024</v>
      </c>
      <c r="F297" s="298">
        <v>-0.72196008233033038</v>
      </c>
      <c r="G297" s="298">
        <v>-0.66744607240878562</v>
      </c>
      <c r="H297" s="298">
        <v>-0.72420985540055516</v>
      </c>
      <c r="I297" s="326">
        <v>8.2207914544199262E-4</v>
      </c>
      <c r="J297" s="326">
        <v>7.7275439671547305E-2</v>
      </c>
      <c r="K297" s="326">
        <v>2.991489903467261E-3</v>
      </c>
      <c r="L297" s="326">
        <v>1.0220336463073689</v>
      </c>
      <c r="M297" s="326">
        <v>-7.5744416274532251E-3</v>
      </c>
      <c r="N297" s="298">
        <v>-7.7149239834132702E-2</v>
      </c>
      <c r="O297" s="326">
        <v>-4.2998537458152951E-3</v>
      </c>
      <c r="P297" s="298">
        <v>-1.9845987161442001E-3</v>
      </c>
      <c r="Q297" s="326">
        <v>-2.6577545117005115E-2</v>
      </c>
      <c r="R297" s="298">
        <v>-2.076448891845404E-2</v>
      </c>
    </row>
    <row r="298" spans="2:18" x14ac:dyDescent="0.3">
      <c r="B298" s="292" t="s">
        <v>427</v>
      </c>
      <c r="C298" s="298">
        <v>1</v>
      </c>
      <c r="D298" s="326">
        <v>-0.17547231802024443</v>
      </c>
      <c r="E298" s="298">
        <v>-0.19089035224154721</v>
      </c>
      <c r="F298" s="298">
        <v>-0.19290525740851955</v>
      </c>
      <c r="G298" s="298">
        <v>-0.17919619450366295</v>
      </c>
      <c r="H298" s="298">
        <v>-0.19392932836737006</v>
      </c>
      <c r="I298" s="326">
        <v>1.0254686249843641E-2</v>
      </c>
      <c r="J298" s="326">
        <v>0.96394050748530224</v>
      </c>
      <c r="K298" s="326">
        <v>3.9486149602678571E-4</v>
      </c>
      <c r="L298" s="326">
        <v>1.0427082036354496</v>
      </c>
      <c r="M298" s="326">
        <v>-3.7238764834185245E-3</v>
      </c>
      <c r="N298" s="298">
        <v>-2.7956109692398527E-2</v>
      </c>
      <c r="O298" s="326">
        <v>6.9851863716093076E-4</v>
      </c>
      <c r="P298" s="298">
        <v>-1.881870264076364E-3</v>
      </c>
      <c r="Q298" s="326">
        <v>4.3063134695775747E-3</v>
      </c>
      <c r="R298" s="298">
        <v>-1.9638335808647742E-2</v>
      </c>
    </row>
    <row r="299" spans="2:18" x14ac:dyDescent="0.3">
      <c r="B299" s="292" t="s">
        <v>428</v>
      </c>
      <c r="C299" s="298">
        <v>1</v>
      </c>
      <c r="D299" s="326">
        <v>-0.43620845452115753</v>
      </c>
      <c r="E299" s="298">
        <v>-0.47453630563356419</v>
      </c>
      <c r="F299" s="298">
        <v>-0.48321203162622395</v>
      </c>
      <c r="G299" s="298">
        <v>-0.45230424917706763</v>
      </c>
      <c r="H299" s="298">
        <v>-0.49000932800759689</v>
      </c>
      <c r="I299" s="326">
        <v>2.5059895671495649E-2</v>
      </c>
      <c r="J299" s="326">
        <v>2.3556301931205912</v>
      </c>
      <c r="K299" s="326">
        <v>4.3078822818257371E-3</v>
      </c>
      <c r="L299" s="326">
        <v>1.0542493318129906</v>
      </c>
      <c r="M299" s="326">
        <v>-1.6095794655910094E-2</v>
      </c>
      <c r="N299" s="298">
        <v>-9.2436868642100767E-2</v>
      </c>
      <c r="O299" s="326">
        <v>5.4378728843872889E-3</v>
      </c>
      <c r="P299" s="298">
        <v>-7.425402600102546E-3</v>
      </c>
      <c r="Q299" s="326">
        <v>3.3559513969556157E-2</v>
      </c>
      <c r="R299" s="298">
        <v>-7.7570033109609193E-2</v>
      </c>
    </row>
    <row r="300" spans="2:18" x14ac:dyDescent="0.3">
      <c r="B300" s="292" t="s">
        <v>429</v>
      </c>
      <c r="C300" s="298">
        <v>1</v>
      </c>
      <c r="D300" s="326">
        <v>1.833133209099306</v>
      </c>
      <c r="E300" s="298">
        <v>1.9942031195500183</v>
      </c>
      <c r="F300" s="298">
        <v>2.0080441389516612</v>
      </c>
      <c r="G300" s="298">
        <v>1.8586677019037958</v>
      </c>
      <c r="H300" s="298">
        <v>2.0561495879338043</v>
      </c>
      <c r="I300" s="326">
        <v>3.2117465754855534E-3</v>
      </c>
      <c r="J300" s="326">
        <v>0.30190417809564202</v>
      </c>
      <c r="K300" s="326">
        <v>2.8083402512686258E-2</v>
      </c>
      <c r="L300" s="326">
        <v>0.94819437022962882</v>
      </c>
      <c r="M300" s="326">
        <v>2.553449280448981E-2</v>
      </c>
      <c r="N300" s="298">
        <v>0.24100022543443003</v>
      </c>
      <c r="O300" s="326">
        <v>4.5608762165993098E-3</v>
      </c>
      <c r="P300" s="298">
        <v>1.0923758639526302E-2</v>
      </c>
      <c r="Q300" s="326">
        <v>2.8741813811565133E-2</v>
      </c>
      <c r="R300" s="298">
        <v>0.1165266716560284</v>
      </c>
    </row>
    <row r="301" spans="2:18" x14ac:dyDescent="0.3">
      <c r="B301" s="292" t="s">
        <v>430</v>
      </c>
      <c r="C301" s="298">
        <v>1</v>
      </c>
      <c r="D301" s="326">
        <v>1.2852437907371717</v>
      </c>
      <c r="E301" s="298">
        <v>1.3981729009915675</v>
      </c>
      <c r="F301" s="298">
        <v>1.4063560177271945</v>
      </c>
      <c r="G301" s="298">
        <v>1.3003321641139058</v>
      </c>
      <c r="H301" s="298">
        <v>1.4221650765111065</v>
      </c>
      <c r="I301" s="326">
        <v>1.0771604553948821E-3</v>
      </c>
      <c r="J301" s="326">
        <v>0.10125308280711892</v>
      </c>
      <c r="K301" s="326">
        <v>1.1609605547339454E-2</v>
      </c>
      <c r="L301" s="326">
        <v>0.99034710616484067</v>
      </c>
      <c r="M301" s="326">
        <v>1.5088373376734241E-2</v>
      </c>
      <c r="N301" s="298">
        <v>0.15319481566775553</v>
      </c>
      <c r="O301" s="326">
        <v>7.6087295266291013E-3</v>
      </c>
      <c r="P301" s="298">
        <v>4.4258247633758227E-3</v>
      </c>
      <c r="Q301" s="326">
        <v>4.7404632286832282E-2</v>
      </c>
      <c r="R301" s="298">
        <v>4.6675632340038152E-2</v>
      </c>
    </row>
    <row r="302" spans="2:18" x14ac:dyDescent="0.3">
      <c r="B302" s="292" t="s">
        <v>431</v>
      </c>
      <c r="C302" s="298">
        <v>1</v>
      </c>
      <c r="D302" s="326">
        <v>-0.62089608555694042</v>
      </c>
      <c r="E302" s="298">
        <v>-0.67545168271891209</v>
      </c>
      <c r="F302" s="298">
        <v>-0.69085168787885398</v>
      </c>
      <c r="G302" s="298">
        <v>-0.64953116234112707</v>
      </c>
      <c r="H302" s="298">
        <v>-0.7046039387392079</v>
      </c>
      <c r="I302" s="326">
        <v>3.3559447056724902E-2</v>
      </c>
      <c r="J302" s="326">
        <v>3.1545880233321406</v>
      </c>
      <c r="K302" s="326">
        <v>1.1005735734149391E-2</v>
      </c>
      <c r="L302" s="326">
        <v>1.0580403632105226</v>
      </c>
      <c r="M302" s="326">
        <v>-2.8635076784186642E-2</v>
      </c>
      <c r="N302" s="298">
        <v>-0.14794294055328774</v>
      </c>
      <c r="O302" s="326">
        <v>1.011180404050465E-2</v>
      </c>
      <c r="P302" s="298">
        <v>-1.233977096327748E-2</v>
      </c>
      <c r="Q302" s="326">
        <v>6.2486564912321796E-2</v>
      </c>
      <c r="R302" s="298">
        <v>-0.12907807050776793</v>
      </c>
    </row>
    <row r="303" spans="2:18" x14ac:dyDescent="0.3">
      <c r="B303" s="292" t="s">
        <v>432</v>
      </c>
      <c r="C303" s="298">
        <v>1</v>
      </c>
      <c r="D303" s="326">
        <v>-0.78131281742928282</v>
      </c>
      <c r="E303" s="298">
        <v>-0.849963576093549</v>
      </c>
      <c r="F303" s="298">
        <v>-0.85693408045183717</v>
      </c>
      <c r="G303" s="298">
        <v>-0.79418037156370636</v>
      </c>
      <c r="H303" s="298">
        <v>-0.8627170341858279</v>
      </c>
      <c r="I303" s="326">
        <v>5.6759911362035849E-3</v>
      </c>
      <c r="J303" s="326">
        <v>0.53354316680313696</v>
      </c>
      <c r="K303" s="326">
        <v>6.0469432068503094E-3</v>
      </c>
      <c r="L303" s="326">
        <v>1.0223480392012434</v>
      </c>
      <c r="M303" s="326">
        <v>-1.2867554134423588E-2</v>
      </c>
      <c r="N303" s="298">
        <v>-0.10981376978147778</v>
      </c>
      <c r="O303" s="326">
        <v>1.628836464380376E-4</v>
      </c>
      <c r="P303" s="298">
        <v>-6.2049703718388693E-3</v>
      </c>
      <c r="Q303" s="326">
        <v>1.0079515073911321E-3</v>
      </c>
      <c r="R303" s="298">
        <v>-6.4996388735265961E-2</v>
      </c>
    </row>
    <row r="304" spans="2:18" x14ac:dyDescent="0.3">
      <c r="B304" s="292" t="s">
        <v>433</v>
      </c>
      <c r="C304" s="298">
        <v>1</v>
      </c>
      <c r="D304" s="326">
        <v>-1.2370010323152225</v>
      </c>
      <c r="E304" s="298">
        <v>-1.3456912488872894</v>
      </c>
      <c r="F304" s="298">
        <v>-1.3908179694191403</v>
      </c>
      <c r="G304" s="298">
        <v>-1.3213558506766174</v>
      </c>
      <c r="H304" s="298">
        <v>-1.4448136452898432</v>
      </c>
      <c r="I304" s="326">
        <v>5.3313276185844589E-2</v>
      </c>
      <c r="J304" s="326">
        <v>5.0114479614693916</v>
      </c>
      <c r="K304" s="326">
        <v>6.5955409814816679E-2</v>
      </c>
      <c r="L304" s="326">
        <v>1.0466055273273784</v>
      </c>
      <c r="M304" s="326">
        <v>-8.4354818361394829E-2</v>
      </c>
      <c r="N304" s="298">
        <v>-0.36505381038179219</v>
      </c>
      <c r="O304" s="326">
        <v>2.9549368274654014E-2</v>
      </c>
      <c r="P304" s="298">
        <v>-3.1640051843346902E-2</v>
      </c>
      <c r="Q304" s="326">
        <v>0.18405735415067073</v>
      </c>
      <c r="R304" s="298">
        <v>-0.33360267188503867</v>
      </c>
    </row>
    <row r="305" spans="2:18" x14ac:dyDescent="0.3">
      <c r="B305" s="292" t="s">
        <v>434</v>
      </c>
      <c r="C305" s="298">
        <v>1</v>
      </c>
      <c r="D305" s="326">
        <v>-1.1975881033836586</v>
      </c>
      <c r="E305" s="298">
        <v>-1.3028152672424278</v>
      </c>
      <c r="F305" s="298">
        <v>-1.3224333956741272</v>
      </c>
      <c r="G305" s="298">
        <v>-1.2339268391420686</v>
      </c>
      <c r="H305" s="298">
        <v>-1.3478435039916645</v>
      </c>
      <c r="I305" s="326">
        <v>1.8923352218133398E-2</v>
      </c>
      <c r="J305" s="326">
        <v>1.7787951085045395</v>
      </c>
      <c r="K305" s="326">
        <v>2.6532609250937794E-2</v>
      </c>
      <c r="L305" s="326">
        <v>1.0136386578068564</v>
      </c>
      <c r="M305" s="326">
        <v>-3.6338735758409901E-2</v>
      </c>
      <c r="N305" s="298">
        <v>-0.23130215098815154</v>
      </c>
      <c r="O305" s="326">
        <v>1.1189524771657529E-2</v>
      </c>
      <c r="P305" s="298">
        <v>-1.7603059455580529E-2</v>
      </c>
      <c r="Q305" s="326">
        <v>6.9626510928181562E-2</v>
      </c>
      <c r="R305" s="298">
        <v>-0.18541228508276841</v>
      </c>
    </row>
    <row r="306" spans="2:18" x14ac:dyDescent="0.3">
      <c r="B306" s="292" t="s">
        <v>435</v>
      </c>
      <c r="C306" s="298">
        <v>1</v>
      </c>
      <c r="D306" s="326">
        <v>-0.40640441414354656</v>
      </c>
      <c r="E306" s="298">
        <v>-0.44211350624222617</v>
      </c>
      <c r="F306" s="298">
        <v>-0.44507985510971732</v>
      </c>
      <c r="G306" s="298">
        <v>-0.41187622858383638</v>
      </c>
      <c r="H306" s="298">
        <v>-0.44612603039853638</v>
      </c>
      <c r="I306" s="326">
        <v>2.7587782765366472E-3</v>
      </c>
      <c r="J306" s="326">
        <v>0.25932515799444483</v>
      </c>
      <c r="K306" s="326">
        <v>1.3335792369533913E-3</v>
      </c>
      <c r="L306" s="326">
        <v>1.0312083688556923</v>
      </c>
      <c r="M306" s="326">
        <v>-5.4718144402898395E-3</v>
      </c>
      <c r="N306" s="298">
        <v>-5.142092454219982E-2</v>
      </c>
      <c r="O306" s="326">
        <v>-1.2540464730330745E-3</v>
      </c>
      <c r="P306" s="298">
        <v>-2.2434935996046624E-3</v>
      </c>
      <c r="Q306" s="326">
        <v>-7.7377981980548639E-3</v>
      </c>
      <c r="R306" s="298">
        <v>-2.3432356323868864E-2</v>
      </c>
    </row>
    <row r="307" spans="2:18" x14ac:dyDescent="0.3">
      <c r="B307" s="292" t="s">
        <v>436</v>
      </c>
      <c r="C307" s="298">
        <v>1</v>
      </c>
      <c r="D307" s="326">
        <v>-0.668811886099278</v>
      </c>
      <c r="E307" s="298">
        <v>-0.72757764849322459</v>
      </c>
      <c r="F307" s="298">
        <v>-0.73144609020428175</v>
      </c>
      <c r="G307" s="298">
        <v>-0.67594277549635551</v>
      </c>
      <c r="H307" s="298">
        <v>-0.73348384825213264</v>
      </c>
      <c r="I307" s="326">
        <v>2.3230201074437055E-5</v>
      </c>
      <c r="J307" s="326">
        <v>2.1836389009970833E-3</v>
      </c>
      <c r="K307" s="326">
        <v>2.8521631706411852E-3</v>
      </c>
      <c r="L307" s="326">
        <v>1.0209040236308315</v>
      </c>
      <c r="M307" s="326">
        <v>-7.1308893970775467E-3</v>
      </c>
      <c r="N307" s="298">
        <v>-7.533684693192258E-2</v>
      </c>
      <c r="O307" s="326">
        <v>-6.6511289194239572E-3</v>
      </c>
      <c r="P307" s="298">
        <v>-3.3785949130534464E-4</v>
      </c>
      <c r="Q307" s="326">
        <v>-4.1113923314507902E-2</v>
      </c>
      <c r="R307" s="298">
        <v>-3.5352248337879285E-3</v>
      </c>
    </row>
    <row r="308" spans="2:18" x14ac:dyDescent="0.3">
      <c r="B308" s="292" t="s">
        <v>437</v>
      </c>
      <c r="C308" s="298">
        <v>1</v>
      </c>
      <c r="D308" s="326">
        <v>-0.11933243734586974</v>
      </c>
      <c r="E308" s="298">
        <v>-0.12981769008241717</v>
      </c>
      <c r="F308" s="298">
        <v>-0.13050791492396902</v>
      </c>
      <c r="G308" s="298">
        <v>-0.12060476283810952</v>
      </c>
      <c r="H308" s="298">
        <v>-0.1305064683030927</v>
      </c>
      <c r="I308" s="326">
        <v>2.3230201074437055E-5</v>
      </c>
      <c r="J308" s="326">
        <v>2.1836389009970833E-3</v>
      </c>
      <c r="K308" s="326">
        <v>9.079949316275069E-5</v>
      </c>
      <c r="L308" s="326">
        <v>1.032374097796154</v>
      </c>
      <c r="M308" s="326">
        <v>-1.2723254922397853E-3</v>
      </c>
      <c r="N308" s="298">
        <v>-1.3404447622950523E-2</v>
      </c>
      <c r="O308" s="326">
        <v>-1.1867244610222821E-3</v>
      </c>
      <c r="P308" s="298">
        <v>-6.028241635035437E-5</v>
      </c>
      <c r="Q308" s="326">
        <v>-7.3152707351998719E-3</v>
      </c>
      <c r="R308" s="298">
        <v>-6.2901140742836943E-4</v>
      </c>
    </row>
    <row r="309" spans="2:18" x14ac:dyDescent="0.3">
      <c r="B309" s="292" t="s">
        <v>438</v>
      </c>
      <c r="C309" s="298">
        <v>1</v>
      </c>
      <c r="D309" s="326">
        <v>-0.63585920646689853</v>
      </c>
      <c r="E309" s="298">
        <v>-0.69172955180596218</v>
      </c>
      <c r="F309" s="298">
        <v>-0.69572506134162193</v>
      </c>
      <c r="G309" s="298">
        <v>-0.64322601293575643</v>
      </c>
      <c r="H309" s="298">
        <v>-0.69778966679707566</v>
      </c>
      <c r="I309" s="326">
        <v>9.2658928697827384E-4</v>
      </c>
      <c r="J309" s="326">
        <v>8.7099392975957743E-2</v>
      </c>
      <c r="K309" s="326">
        <v>2.8039069486896686E-3</v>
      </c>
      <c r="L309" s="326">
        <v>1.0229640293903175</v>
      </c>
      <c r="M309" s="326">
        <v>-7.3668064688578779E-3</v>
      </c>
      <c r="N309" s="298">
        <v>-7.4676226542047308E-2</v>
      </c>
      <c r="O309" s="326">
        <v>-9.5597664231771278E-3</v>
      </c>
      <c r="P309" s="298">
        <v>2.0305184762215277E-3</v>
      </c>
      <c r="Q309" s="326">
        <v>-5.9077369146033593E-2</v>
      </c>
      <c r="R309" s="298">
        <v>2.1240668022587225E-2</v>
      </c>
    </row>
    <row r="310" spans="2:18" x14ac:dyDescent="0.3">
      <c r="B310" s="292" t="s">
        <v>439</v>
      </c>
      <c r="C310" s="298">
        <v>1</v>
      </c>
      <c r="D310" s="326">
        <v>-0.88634444753551656</v>
      </c>
      <c r="E310" s="298">
        <v>-0.96422390555001469</v>
      </c>
      <c r="F310" s="298">
        <v>-0.97025421707185622</v>
      </c>
      <c r="G310" s="298">
        <v>-0.89746561319503348</v>
      </c>
      <c r="H310" s="298">
        <v>-0.97601141775432154</v>
      </c>
      <c r="I310" s="326">
        <v>1.8654299175566843E-3</v>
      </c>
      <c r="J310" s="326">
        <v>0.17535041225032832</v>
      </c>
      <c r="K310" s="326">
        <v>5.905937734364256E-3</v>
      </c>
      <c r="L310" s="326">
        <v>1.01383768445622</v>
      </c>
      <c r="M310" s="326">
        <v>-1.1121165659516933E-2</v>
      </c>
      <c r="N310" s="298">
        <v>-0.10864785198395879</v>
      </c>
      <c r="O310" s="326">
        <v>-3.925681426358899E-3</v>
      </c>
      <c r="P310" s="298">
        <v>-4.0198235939430359E-3</v>
      </c>
      <c r="Q310" s="326">
        <v>-2.432008371022279E-2</v>
      </c>
      <c r="R310" s="298">
        <v>-4.2154541215362371E-2</v>
      </c>
    </row>
    <row r="311" spans="2:18" x14ac:dyDescent="0.3">
      <c r="B311" s="292" t="s">
        <v>440</v>
      </c>
      <c r="C311" s="298">
        <v>1</v>
      </c>
      <c r="D311" s="326">
        <v>0.70708155732469469</v>
      </c>
      <c r="E311" s="298">
        <v>0.76920991905766301</v>
      </c>
      <c r="F311" s="298">
        <v>0.7736529641155111</v>
      </c>
      <c r="G311" s="298">
        <v>0.71527351701881103</v>
      </c>
      <c r="H311" s="298">
        <v>0.77642946124625767</v>
      </c>
      <c r="I311" s="326">
        <v>9.2658928697827384E-4</v>
      </c>
      <c r="J311" s="326">
        <v>8.7099392975957743E-2</v>
      </c>
      <c r="K311" s="326">
        <v>3.4672143306181753E-3</v>
      </c>
      <c r="L311" s="326">
        <v>1.0204333836472514</v>
      </c>
      <c r="M311" s="326">
        <v>8.1919596941163863E-3</v>
      </c>
      <c r="N311" s="298">
        <v>8.3092119446369905E-2</v>
      </c>
      <c r="O311" s="326">
        <v>1.0630552269140253E-2</v>
      </c>
      <c r="P311" s="298">
        <v>-2.2579560879850613E-3</v>
      </c>
      <c r="Q311" s="326">
        <v>6.5735295434290866E-2</v>
      </c>
      <c r="R311" s="298">
        <v>-2.3634457794405858E-2</v>
      </c>
    </row>
    <row r="312" spans="2:18" x14ac:dyDescent="0.3">
      <c r="B312" s="292" t="s">
        <v>441</v>
      </c>
      <c r="C312" s="298">
        <v>1</v>
      </c>
      <c r="D312" s="326">
        <v>2.4294541110378427</v>
      </c>
      <c r="E312" s="298">
        <v>2.6429202978739035</v>
      </c>
      <c r="F312" s="298">
        <v>2.6569685472703974</v>
      </c>
      <c r="G312" s="298">
        <v>2.4553499232661671</v>
      </c>
      <c r="H312" s="298">
        <v>2.7636541283943217</v>
      </c>
      <c r="I312" s="326">
        <v>2.0373292576550697E-5</v>
      </c>
      <c r="J312" s="326">
        <v>1.9150895021957655E-3</v>
      </c>
      <c r="K312" s="326">
        <v>3.7623887579500359E-2</v>
      </c>
      <c r="L312" s="326">
        <v>0.8819114368814992</v>
      </c>
      <c r="M312" s="326">
        <v>2.5895812228324162E-2</v>
      </c>
      <c r="N312" s="298">
        <v>0.28381919352831769</v>
      </c>
      <c r="O312" s="326">
        <v>2.7424417506634189E-2</v>
      </c>
      <c r="P312" s="298">
        <v>-1.1493272769248321E-3</v>
      </c>
      <c r="Q312" s="326">
        <v>0.17584120016609961</v>
      </c>
      <c r="R312" s="298">
        <v>-1.2474245907031715E-2</v>
      </c>
    </row>
    <row r="313" spans="2:18" x14ac:dyDescent="0.3">
      <c r="B313" s="292" t="s">
        <v>442</v>
      </c>
      <c r="C313" s="298">
        <v>1</v>
      </c>
      <c r="D313" s="326">
        <v>2.4630679117872796</v>
      </c>
      <c r="E313" s="298">
        <v>2.6794876056842267</v>
      </c>
      <c r="F313" s="298">
        <v>2.6940040984691129</v>
      </c>
      <c r="G313" s="298">
        <v>2.4898282234241473</v>
      </c>
      <c r="H313" s="298">
        <v>2.8056984656585899</v>
      </c>
      <c r="I313" s="326">
        <v>2.2153877539483492E-4</v>
      </c>
      <c r="J313" s="326">
        <v>2.0824644887114482E-2</v>
      </c>
      <c r="K313" s="326">
        <v>3.9425870296534236E-2</v>
      </c>
      <c r="L313" s="326">
        <v>0.87802731602680706</v>
      </c>
      <c r="M313" s="326">
        <v>2.6760311636867696E-2</v>
      </c>
      <c r="N313" s="298">
        <v>0.29087197865587744</v>
      </c>
      <c r="O313" s="326">
        <v>3.1487458346484955E-2</v>
      </c>
      <c r="P313" s="298">
        <v>-3.8432087070059029E-3</v>
      </c>
      <c r="Q313" s="326">
        <v>0.20212598367757542</v>
      </c>
      <c r="R313" s="298">
        <v>-4.1760517324335722E-2</v>
      </c>
    </row>
    <row r="314" spans="2:18" x14ac:dyDescent="0.3">
      <c r="B314" s="292" t="s">
        <v>443</v>
      </c>
      <c r="C314" s="298">
        <v>1</v>
      </c>
      <c r="D314" s="326">
        <v>-0.76215571087392819</v>
      </c>
      <c r="E314" s="298">
        <v>-0.82912321301212788</v>
      </c>
      <c r="F314" s="298">
        <v>-0.83430859706626126</v>
      </c>
      <c r="G314" s="298">
        <v>-0.77171865216897839</v>
      </c>
      <c r="H314" s="298">
        <v>-0.83814311679209352</v>
      </c>
      <c r="I314" s="326">
        <v>1.8654299175566843E-3</v>
      </c>
      <c r="J314" s="326">
        <v>0.17535041225032832</v>
      </c>
      <c r="K314" s="326">
        <v>4.3668796537619696E-3</v>
      </c>
      <c r="L314" s="326">
        <v>1.0192483355713713</v>
      </c>
      <c r="M314" s="326">
        <v>-9.5629412950501997E-3</v>
      </c>
      <c r="N314" s="298">
        <v>-9.3300598372224389E-2</v>
      </c>
      <c r="O314" s="326">
        <v>-3.3756408431173165E-3</v>
      </c>
      <c r="P314" s="298">
        <v>-3.4565924312474207E-3</v>
      </c>
      <c r="Q314" s="326">
        <v>-2.0884705230632534E-2</v>
      </c>
      <c r="R314" s="298">
        <v>-3.6199923400976157E-2</v>
      </c>
    </row>
    <row r="315" spans="2:18" x14ac:dyDescent="0.3">
      <c r="B315" s="292" t="s">
        <v>444</v>
      </c>
      <c r="C315" s="298">
        <v>1</v>
      </c>
      <c r="D315" s="326">
        <v>-0.21983694633208539</v>
      </c>
      <c r="E315" s="298">
        <v>-0.2391531188195529</v>
      </c>
      <c r="F315" s="298">
        <v>-0.24068272487490838</v>
      </c>
      <c r="G315" s="298">
        <v>-0.22265806182360132</v>
      </c>
      <c r="H315" s="298">
        <v>-0.24099139155914051</v>
      </c>
      <c r="I315" s="326">
        <v>2.143854194090251E-3</v>
      </c>
      <c r="J315" s="326">
        <v>0.20152229424448359</v>
      </c>
      <c r="K315" s="326">
        <v>3.7168927230702683E-4</v>
      </c>
      <c r="L315" s="326">
        <v>1.03368159966016</v>
      </c>
      <c r="M315" s="326">
        <v>-2.8211154915159164E-3</v>
      </c>
      <c r="N315" s="298">
        <v>-2.7126436769638086E-2</v>
      </c>
      <c r="O315" s="326">
        <v>-8.7527541616209481E-4</v>
      </c>
      <c r="P315" s="298">
        <v>-1.0691428985460558E-3</v>
      </c>
      <c r="Q315" s="326">
        <v>-5.3966066865193769E-3</v>
      </c>
      <c r="R315" s="298">
        <v>-1.1158328735933658E-2</v>
      </c>
    </row>
    <row r="316" spans="2:18" x14ac:dyDescent="0.3">
      <c r="B316" s="292" t="s">
        <v>445</v>
      </c>
      <c r="C316" s="298">
        <v>1</v>
      </c>
      <c r="D316" s="326">
        <v>-0.7504493731455002</v>
      </c>
      <c r="E316" s="298">
        <v>-0.81638828731187962</v>
      </c>
      <c r="F316" s="298">
        <v>-0.82130934798331612</v>
      </c>
      <c r="G316" s="298">
        <v>-0.75952382310296551</v>
      </c>
      <c r="H316" s="298">
        <v>-0.82480248627743213</v>
      </c>
      <c r="I316" s="326">
        <v>1.4212356650580818E-3</v>
      </c>
      <c r="J316" s="326">
        <v>0.1335961525154597</v>
      </c>
      <c r="K316" s="326">
        <v>4.0783307792110618E-3</v>
      </c>
      <c r="L316" s="326">
        <v>1.0192652588648157</v>
      </c>
      <c r="M316" s="326">
        <v>-9.0744499574653623E-3</v>
      </c>
      <c r="N316" s="298">
        <v>-9.0154916648983077E-2</v>
      </c>
      <c r="O316" s="326">
        <v>-1.2073581618422037E-2</v>
      </c>
      <c r="P316" s="298">
        <v>2.9694372880759165E-3</v>
      </c>
      <c r="Q316" s="326">
        <v>-7.4689166808676877E-2</v>
      </c>
      <c r="R316" s="298">
        <v>3.1094459355689545E-2</v>
      </c>
    </row>
    <row r="317" spans="2:18" x14ac:dyDescent="0.3">
      <c r="B317" s="292" t="s">
        <v>446</v>
      </c>
      <c r="C317" s="298">
        <v>1</v>
      </c>
      <c r="D317" s="326">
        <v>-0.44535501727876103</v>
      </c>
      <c r="E317" s="298">
        <v>-0.48448653941572073</v>
      </c>
      <c r="F317" s="298">
        <v>-0.48842126619524306</v>
      </c>
      <c r="G317" s="298">
        <v>-0.45261823708299476</v>
      </c>
      <c r="H317" s="298">
        <v>-0.49036286824960829</v>
      </c>
      <c r="I317" s="326">
        <v>5.5208056235813291E-3</v>
      </c>
      <c r="J317" s="326">
        <v>0.51895572861664496</v>
      </c>
      <c r="K317" s="326">
        <v>1.9452793319947293E-3</v>
      </c>
      <c r="L317" s="326">
        <v>1.0332015574166562</v>
      </c>
      <c r="M317" s="326">
        <v>-7.2632198042337347E-3</v>
      </c>
      <c r="N317" s="298">
        <v>-6.2117811417452942E-2</v>
      </c>
      <c r="O317" s="326">
        <v>2.5970216909947628E-5</v>
      </c>
      <c r="P317" s="298">
        <v>-3.4876507278199438E-3</v>
      </c>
      <c r="Q317" s="326">
        <v>1.602780449448879E-4</v>
      </c>
      <c r="R317" s="298">
        <v>-3.6435002617490442E-2</v>
      </c>
    </row>
    <row r="318" spans="2:18" x14ac:dyDescent="0.3">
      <c r="B318" s="292" t="s">
        <v>447</v>
      </c>
      <c r="C318" s="298">
        <v>1</v>
      </c>
      <c r="D318" s="326">
        <v>-0.79744053615677335</v>
      </c>
      <c r="E318" s="298">
        <v>-0.86750837144063098</v>
      </c>
      <c r="F318" s="298">
        <v>-0.87498223335471592</v>
      </c>
      <c r="G318" s="298">
        <v>-0.81124013540253026</v>
      </c>
      <c r="H318" s="298">
        <v>-0.88139834526903649</v>
      </c>
      <c r="I318" s="326">
        <v>6.4841828823033231E-3</v>
      </c>
      <c r="J318" s="326">
        <v>0.60951319093651235</v>
      </c>
      <c r="K318" s="326">
        <v>6.6242488598472942E-3</v>
      </c>
      <c r="L318" s="326">
        <v>1.0224954335634595</v>
      </c>
      <c r="M318" s="326">
        <v>-1.379959924575694E-2</v>
      </c>
      <c r="N318" s="298">
        <v>-0.11495576436975885</v>
      </c>
      <c r="O318" s="326">
        <v>7.6555959378276847E-4</v>
      </c>
      <c r="P318" s="298">
        <v>-6.7744924835068413E-3</v>
      </c>
      <c r="Q318" s="326">
        <v>4.7382147100966344E-3</v>
      </c>
      <c r="R318" s="298">
        <v>-7.0974094186495001E-2</v>
      </c>
    </row>
    <row r="319" spans="2:18" x14ac:dyDescent="0.3">
      <c r="B319" s="292" t="s">
        <v>448</v>
      </c>
      <c r="C319" s="298">
        <v>1</v>
      </c>
      <c r="D319" s="326">
        <v>-0.80578741242317642</v>
      </c>
      <c r="E319" s="298">
        <v>-0.87658865355342819</v>
      </c>
      <c r="F319" s="298">
        <v>-0.88633938235420451</v>
      </c>
      <c r="G319" s="298">
        <v>-0.82381345742239642</v>
      </c>
      <c r="H319" s="298">
        <v>-0.89515611669406359</v>
      </c>
      <c r="I319" s="326">
        <v>1.1354906029384524E-2</v>
      </c>
      <c r="J319" s="326">
        <v>1.0673611667621452</v>
      </c>
      <c r="K319" s="326">
        <v>8.7871910635362298E-3</v>
      </c>
      <c r="L319" s="326">
        <v>1.0271414651896205</v>
      </c>
      <c r="M319" s="326">
        <v>-1.8026044999219958E-2</v>
      </c>
      <c r="N319" s="298">
        <v>-0.13241420212247446</v>
      </c>
      <c r="O319" s="326">
        <v>-2.1175942789885011E-2</v>
      </c>
      <c r="P319" s="298">
        <v>9.1037508400724065E-3</v>
      </c>
      <c r="Q319" s="326">
        <v>-0.13107672682020366</v>
      </c>
      <c r="R319" s="298">
        <v>9.538729996563311E-2</v>
      </c>
    </row>
    <row r="320" spans="2:18" x14ac:dyDescent="0.3">
      <c r="B320" s="292" t="s">
        <v>449</v>
      </c>
      <c r="C320" s="298">
        <v>1</v>
      </c>
      <c r="D320" s="326">
        <v>-0.79546191020824042</v>
      </c>
      <c r="E320" s="298">
        <v>-0.8653558917302635</v>
      </c>
      <c r="F320" s="298">
        <v>-0.87004812451479974</v>
      </c>
      <c r="G320" s="298">
        <v>-0.80411178909806291</v>
      </c>
      <c r="H320" s="298">
        <v>-0.87361274523070209</v>
      </c>
      <c r="I320" s="326">
        <v>2.3074436944357983E-4</v>
      </c>
      <c r="J320" s="326">
        <v>2.1689970727696503E-2</v>
      </c>
      <c r="K320" s="326">
        <v>4.1157329971690483E-3</v>
      </c>
      <c r="L320" s="326">
        <v>1.0162214953792381</v>
      </c>
      <c r="M320" s="326">
        <v>-8.6498788898224533E-3</v>
      </c>
      <c r="N320" s="298">
        <v>-9.0607836391821184E-2</v>
      </c>
      <c r="O320" s="326">
        <v>-6.7244597610060051E-3</v>
      </c>
      <c r="P320" s="298">
        <v>-1.2667231110634529E-3</v>
      </c>
      <c r="Q320" s="326">
        <v>-4.1617200475245433E-2</v>
      </c>
      <c r="R320" s="298">
        <v>-1.3270415395530991E-2</v>
      </c>
    </row>
    <row r="321" spans="2:18" x14ac:dyDescent="0.3">
      <c r="B321" s="292" t="s">
        <v>450</v>
      </c>
      <c r="C321" s="298">
        <v>1</v>
      </c>
      <c r="D321" s="326">
        <v>0.14402633461344128</v>
      </c>
      <c r="E321" s="298">
        <v>0.1566813390089645</v>
      </c>
      <c r="F321" s="298">
        <v>0.15847684791747971</v>
      </c>
      <c r="G321" s="298">
        <v>0.14734622325963009</v>
      </c>
      <c r="H321" s="298">
        <v>0.15945034500016134</v>
      </c>
      <c r="I321" s="326">
        <v>1.2004893852316935E-2</v>
      </c>
      <c r="J321" s="326">
        <v>1.1284600221177918</v>
      </c>
      <c r="K321" s="326">
        <v>2.8945647052861965E-4</v>
      </c>
      <c r="L321" s="326">
        <v>1.0448471108448705</v>
      </c>
      <c r="M321" s="326">
        <v>3.3198886461888108E-3</v>
      </c>
      <c r="N321" s="298">
        <v>2.3934133962242983E-2</v>
      </c>
      <c r="O321" s="326">
        <v>3.8506229288781586E-3</v>
      </c>
      <c r="P321" s="298">
        <v>-1.6742406393985738E-3</v>
      </c>
      <c r="Q321" s="326">
        <v>2.3737248623046537E-2</v>
      </c>
      <c r="R321" s="298">
        <v>-1.7470471475268395E-2</v>
      </c>
    </row>
    <row r="322" spans="2:18" x14ac:dyDescent="0.3">
      <c r="B322" s="292" t="s">
        <v>451</v>
      </c>
      <c r="C322" s="298">
        <v>1</v>
      </c>
      <c r="D322" s="326">
        <v>0.76230498966342786</v>
      </c>
      <c r="E322" s="298">
        <v>0.8292856083177309</v>
      </c>
      <c r="F322" s="298">
        <v>0.83471575528647546</v>
      </c>
      <c r="G322" s="298">
        <v>0.77232079251107666</v>
      </c>
      <c r="H322" s="298">
        <v>0.83880017311285782</v>
      </c>
      <c r="I322" s="326">
        <v>2.4421332601550858E-3</v>
      </c>
      <c r="J322" s="326">
        <v>0.22956052645457806</v>
      </c>
      <c r="K322" s="326">
        <v>4.5772457586902553E-3</v>
      </c>
      <c r="L322" s="326">
        <v>1.0198288460874305</v>
      </c>
      <c r="M322" s="326">
        <v>1.001580284764881E-2</v>
      </c>
      <c r="N322" s="298">
        <v>9.5521807441661596E-2</v>
      </c>
      <c r="O322" s="326">
        <v>1.3566180555965564E-2</v>
      </c>
      <c r="P322" s="298">
        <v>-3.9580576458380767E-3</v>
      </c>
      <c r="Q322" s="326">
        <v>8.3932722151374761E-2</v>
      </c>
      <c r="R322" s="298">
        <v>-4.1451780584372121E-2</v>
      </c>
    </row>
    <row r="323" spans="2:18" x14ac:dyDescent="0.3">
      <c r="B323" s="292" t="s">
        <v>452</v>
      </c>
      <c r="C323" s="298">
        <v>1</v>
      </c>
      <c r="D323" s="326">
        <v>0.17392179131026053</v>
      </c>
      <c r="E323" s="298">
        <v>0.18920358709723192</v>
      </c>
      <c r="F323" s="298">
        <v>0.1907829229456019</v>
      </c>
      <c r="G323" s="298">
        <v>0.17683745843602308</v>
      </c>
      <c r="H323" s="298">
        <v>0.19137582380217225</v>
      </c>
      <c r="I323" s="326">
        <v>5.9615208462094086E-3</v>
      </c>
      <c r="J323" s="326">
        <v>0.56038295954368444</v>
      </c>
      <c r="K323" s="326">
        <v>3.0509349022933585E-4</v>
      </c>
      <c r="L323" s="326">
        <v>1.0381748271066353</v>
      </c>
      <c r="M323" s="326">
        <v>2.9156671257625473E-3</v>
      </c>
      <c r="N323" s="298">
        <v>2.4573607148769234E-2</v>
      </c>
      <c r="O323" s="326">
        <v>3.8063090863460999E-3</v>
      </c>
      <c r="P323" s="298">
        <v>-1.4159649611821185E-3</v>
      </c>
      <c r="Q323" s="326">
        <v>2.3465498880873487E-2</v>
      </c>
      <c r="R323" s="298">
        <v>-1.4776296827132142E-2</v>
      </c>
    </row>
    <row r="324" spans="2:18" x14ac:dyDescent="0.3">
      <c r="B324" s="292" t="s">
        <v>453</v>
      </c>
      <c r="C324" s="298">
        <v>1</v>
      </c>
      <c r="D324" s="326">
        <v>0.5427367249258499</v>
      </c>
      <c r="E324" s="298">
        <v>0.59042477904444379</v>
      </c>
      <c r="F324" s="298">
        <v>0.5948477193262276</v>
      </c>
      <c r="G324" s="298">
        <v>0.55089858869108999</v>
      </c>
      <c r="H324" s="298">
        <v>0.59721022777525223</v>
      </c>
      <c r="I324" s="326">
        <v>4.2892309060302974E-3</v>
      </c>
      <c r="J324" s="326">
        <v>0.40318770516684799</v>
      </c>
      <c r="K324" s="326">
        <v>2.6606131777405393E-3</v>
      </c>
      <c r="L324" s="326">
        <v>1.0293465340192089</v>
      </c>
      <c r="M324" s="326">
        <v>8.1618637652400849E-3</v>
      </c>
      <c r="N324" s="298">
        <v>7.2691909566678731E-2</v>
      </c>
      <c r="O324" s="326">
        <v>1.0938154777177536E-2</v>
      </c>
      <c r="P324" s="298">
        <v>-3.7416320915599072E-3</v>
      </c>
      <c r="Q324" s="326">
        <v>6.7548012156554302E-2</v>
      </c>
      <c r="R324" s="298">
        <v>-3.9112623739980236E-2</v>
      </c>
    </row>
    <row r="325" spans="2:18" x14ac:dyDescent="0.3">
      <c r="B325" s="292" t="s">
        <v>454</v>
      </c>
      <c r="C325" s="298">
        <v>1</v>
      </c>
      <c r="D325" s="326">
        <v>0.12107028513642881</v>
      </c>
      <c r="E325" s="298">
        <v>0.13170823544378718</v>
      </c>
      <c r="F325" s="298">
        <v>0.13286586746057069</v>
      </c>
      <c r="G325" s="298">
        <v>0.12320790051082822</v>
      </c>
      <c r="H325" s="298">
        <v>0.13332376998173354</v>
      </c>
      <c r="I325" s="326">
        <v>6.8233457625592412E-3</v>
      </c>
      <c r="J325" s="326">
        <v>0.64139450168056866</v>
      </c>
      <c r="K325" s="326">
        <v>1.5584355917365667E-4</v>
      </c>
      <c r="L325" s="326">
        <v>1.0395044250312107</v>
      </c>
      <c r="M325" s="326">
        <v>2.1376153743994141E-3</v>
      </c>
      <c r="N325" s="298">
        <v>1.7561155531499263E-2</v>
      </c>
      <c r="O325" s="326">
        <v>2.7466090304280547E-3</v>
      </c>
      <c r="P325" s="298">
        <v>-1.0554482773459978E-3</v>
      </c>
      <c r="Q325" s="326">
        <v>1.6930851615798364E-2</v>
      </c>
      <c r="R325" s="298">
        <v>-1.1013016126862651E-2</v>
      </c>
    </row>
    <row r="326" spans="2:18" x14ac:dyDescent="0.3">
      <c r="B326" s="292" t="s">
        <v>455</v>
      </c>
      <c r="C326" s="298">
        <v>1</v>
      </c>
      <c r="D326" s="326">
        <v>0.38048326693704004</v>
      </c>
      <c r="E326" s="298">
        <v>0.41391477394882731</v>
      </c>
      <c r="F326" s="298">
        <v>0.41710679693501401</v>
      </c>
      <c r="G326" s="298">
        <v>0.38637430749718077</v>
      </c>
      <c r="H326" s="298">
        <v>0.41844911138892721</v>
      </c>
      <c r="I326" s="326">
        <v>4.7206621949092004E-3</v>
      </c>
      <c r="J326" s="326">
        <v>0.44374224632146486</v>
      </c>
      <c r="K326" s="326">
        <v>1.3468554535881075E-3</v>
      </c>
      <c r="L326" s="326">
        <v>1.0337999365797088</v>
      </c>
      <c r="M326" s="326">
        <v>5.8910405601406979E-3</v>
      </c>
      <c r="N326" s="298">
        <v>5.1669533026095518E-2</v>
      </c>
      <c r="O326" s="326">
        <v>7.8484379780576277E-3</v>
      </c>
      <c r="P326" s="298">
        <v>-2.7530202783641782E-3</v>
      </c>
      <c r="Q326" s="326">
        <v>4.8420645223897656E-2</v>
      </c>
      <c r="R326" s="298">
        <v>-2.8750414601243189E-2</v>
      </c>
    </row>
    <row r="327" spans="2:18" x14ac:dyDescent="0.3">
      <c r="B327" s="292" t="s">
        <v>456</v>
      </c>
      <c r="C327" s="298">
        <v>1</v>
      </c>
      <c r="D327" s="326">
        <v>0.44344387668501906</v>
      </c>
      <c r="E327" s="298">
        <v>0.48240747472199258</v>
      </c>
      <c r="F327" s="298">
        <v>0.4859946117779248</v>
      </c>
      <c r="G327" s="298">
        <v>0.45006321063827143</v>
      </c>
      <c r="H327" s="298">
        <v>0.48758855916368254</v>
      </c>
      <c r="I327" s="326">
        <v>4.1812492742536412E-3</v>
      </c>
      <c r="J327" s="326">
        <v>0.39303743177984229</v>
      </c>
      <c r="K327" s="326">
        <v>1.7628223288604784E-3</v>
      </c>
      <c r="L327" s="326">
        <v>1.0318494696065263</v>
      </c>
      <c r="M327" s="326">
        <v>6.6193339532523926E-3</v>
      </c>
      <c r="N327" s="298">
        <v>5.9132180768547225E-2</v>
      </c>
      <c r="O327" s="326">
        <v>8.8828705261880577E-3</v>
      </c>
      <c r="P327" s="298">
        <v>-3.0180487639142202E-3</v>
      </c>
      <c r="Q327" s="326">
        <v>5.4820911995750989E-2</v>
      </c>
      <c r="R327" s="298">
        <v>-3.1528734296941509E-2</v>
      </c>
    </row>
    <row r="328" spans="2:18" x14ac:dyDescent="0.3">
      <c r="B328" s="292" t="s">
        <v>457</v>
      </c>
      <c r="C328" s="298">
        <v>1</v>
      </c>
      <c r="D328" s="326">
        <v>1.8060750059471304</v>
      </c>
      <c r="E328" s="298">
        <v>1.9647674228599783</v>
      </c>
      <c r="F328" s="298">
        <v>1.9850847552092024</v>
      </c>
      <c r="G328" s="298">
        <v>1.8436207757108951</v>
      </c>
      <c r="H328" s="298">
        <v>2.0384539126475385</v>
      </c>
      <c r="I328" s="326">
        <v>9.838918893503433E-3</v>
      </c>
      <c r="J328" s="326">
        <v>0.92485837598932275</v>
      </c>
      <c r="K328" s="326">
        <v>4.0959377041998001E-2</v>
      </c>
      <c r="L328" s="326">
        <v>0.95657728051498703</v>
      </c>
      <c r="M328" s="326">
        <v>3.7545769763764697E-2</v>
      </c>
      <c r="N328" s="298">
        <v>0.29090126279515638</v>
      </c>
      <c r="O328" s="326">
        <v>-6.6418810618861374E-3</v>
      </c>
      <c r="P328" s="298">
        <v>1.8964657006717095E-2</v>
      </c>
      <c r="Q328" s="326">
        <v>-4.1834379242484003E-2</v>
      </c>
      <c r="R328" s="298">
        <v>0.20219694391241738</v>
      </c>
    </row>
    <row r="329" spans="2:18" x14ac:dyDescent="0.3">
      <c r="B329" s="292" t="s">
        <v>458</v>
      </c>
      <c r="C329" s="298">
        <v>1</v>
      </c>
      <c r="D329" s="326">
        <v>3.2321543050513677</v>
      </c>
      <c r="E329" s="298">
        <v>3.5161504717747349</v>
      </c>
      <c r="F329" s="298">
        <v>3.5476800427893864</v>
      </c>
      <c r="G329" s="298">
        <v>3.2903801117209284</v>
      </c>
      <c r="H329" s="298">
        <v>3.8286847586120802</v>
      </c>
      <c r="I329" s="326">
        <v>7.169453298769295E-3</v>
      </c>
      <c r="J329" s="326">
        <v>0.67392861008431371</v>
      </c>
      <c r="K329" s="326">
        <v>0.11336586916544551</v>
      </c>
      <c r="L329" s="326">
        <v>0.77775228908710514</v>
      </c>
      <c r="M329" s="326">
        <v>5.8225806669560683E-2</v>
      </c>
      <c r="N329" s="298">
        <v>0.50931249479788554</v>
      </c>
      <c r="O329" s="326">
        <v>-5.049304242720383E-3</v>
      </c>
      <c r="P329" s="298">
        <v>2.8892744708804142E-2</v>
      </c>
      <c r="Q329" s="326">
        <v>-3.3469406326106975E-2</v>
      </c>
      <c r="R329" s="298">
        <v>0.32418478596903466</v>
      </c>
    </row>
    <row r="330" spans="2:18" x14ac:dyDescent="0.3">
      <c r="B330" s="292" t="s">
        <v>459</v>
      </c>
      <c r="C330" s="298">
        <v>1</v>
      </c>
      <c r="D330" s="326">
        <v>-0.11790656593153881</v>
      </c>
      <c r="E330" s="298">
        <v>-0.12826653318425971</v>
      </c>
      <c r="F330" s="298">
        <v>-0.12930824171891836</v>
      </c>
      <c r="G330" s="298">
        <v>-0.11982948421357785</v>
      </c>
      <c r="H330" s="298">
        <v>-0.12966732162045058</v>
      </c>
      <c r="I330" s="326">
        <v>5.5208056235813291E-3</v>
      </c>
      <c r="J330" s="326">
        <v>0.51895572861664496</v>
      </c>
      <c r="K330" s="326">
        <v>1.3634689585682112E-4</v>
      </c>
      <c r="L330" s="326">
        <v>1.0381491739876647</v>
      </c>
      <c r="M330" s="326">
        <v>-1.9229182820390425E-3</v>
      </c>
      <c r="N330" s="298">
        <v>-1.6425897540278945E-2</v>
      </c>
      <c r="O330" s="326">
        <v>6.8755464147660181E-6</v>
      </c>
      <c r="P330" s="298">
        <v>-9.2334632940373619E-4</v>
      </c>
      <c r="Q330" s="326">
        <v>4.2382541885260291E-5</v>
      </c>
      <c r="R330" s="298">
        <v>-9.6345574033946356E-3</v>
      </c>
    </row>
    <row r="331" spans="2:18" x14ac:dyDescent="0.3">
      <c r="B331" s="292" t="s">
        <v>460</v>
      </c>
      <c r="C331" s="298">
        <v>1</v>
      </c>
      <c r="D331" s="326">
        <v>0.57119854148697158</v>
      </c>
      <c r="E331" s="298">
        <v>0.62138741890744487</v>
      </c>
      <c r="F331" s="298">
        <v>0.69199378526110111</v>
      </c>
      <c r="G331" s="298">
        <v>0.70838044871471417</v>
      </c>
      <c r="H331" s="298">
        <v>0.76844952680917977</v>
      </c>
      <c r="I331" s="326">
        <v>0.18312937795058573</v>
      </c>
      <c r="J331" s="326">
        <v>17.21416152735506</v>
      </c>
      <c r="K331" s="326">
        <v>5.7502157418121737E-2</v>
      </c>
      <c r="L331" s="326">
        <v>1.2542549261824545</v>
      </c>
      <c r="M331" s="326">
        <v>0.13718190722774254</v>
      </c>
      <c r="N331" s="298">
        <v>0.33816642219453785</v>
      </c>
      <c r="O331" s="326">
        <v>-3.5723260884525959E-2</v>
      </c>
      <c r="P331" s="298">
        <v>3.1437303293139728E-2</v>
      </c>
      <c r="Q331" s="326">
        <v>-0.22075614828452272</v>
      </c>
      <c r="R331" s="298">
        <v>0.32884735843521717</v>
      </c>
    </row>
    <row r="332" spans="2:18" x14ac:dyDescent="0.3">
      <c r="B332" s="292" t="s">
        <v>461</v>
      </c>
      <c r="C332" s="298">
        <v>1</v>
      </c>
      <c r="D332" s="326">
        <v>-0.68597220660509162</v>
      </c>
      <c r="E332" s="298">
        <v>-0.74624577610954002</v>
      </c>
      <c r="F332" s="298">
        <v>-0.7526749220039477</v>
      </c>
      <c r="G332" s="298">
        <v>-0.69784286167675302</v>
      </c>
      <c r="H332" s="298">
        <v>-0.75737726992029142</v>
      </c>
      <c r="I332" s="326">
        <v>6.4841828823033231E-3</v>
      </c>
      <c r="J332" s="326">
        <v>0.60951319093651235</v>
      </c>
      <c r="K332" s="326">
        <v>4.9017715038144885E-3</v>
      </c>
      <c r="L332" s="326">
        <v>1.0269140082052413</v>
      </c>
      <c r="M332" s="326">
        <v>-1.1870655071661474E-2</v>
      </c>
      <c r="N332" s="298">
        <v>-9.8780402127250144E-2</v>
      </c>
      <c r="O332" s="326">
        <v>6.5854766596868709E-4</v>
      </c>
      <c r="P332" s="298">
        <v>-5.8275361570372846E-3</v>
      </c>
      <c r="Q332" s="326">
        <v>4.0715031298745622E-3</v>
      </c>
      <c r="R332" s="298">
        <v>-6.0987368513410793E-2</v>
      </c>
    </row>
    <row r="333" spans="2:18" x14ac:dyDescent="0.3">
      <c r="B333" s="292" t="s">
        <v>462</v>
      </c>
      <c r="C333" s="298">
        <v>1</v>
      </c>
      <c r="D333" s="326">
        <v>-0.28155712801291899</v>
      </c>
      <c r="E333" s="298">
        <v>-0.30629640018948007</v>
      </c>
      <c r="F333" s="298">
        <v>-0.32570943307770467</v>
      </c>
      <c r="G333" s="298">
        <v>-0.31837826698504329</v>
      </c>
      <c r="H333" s="298">
        <v>-0.34468236549595238</v>
      </c>
      <c r="I333" s="326">
        <v>0.10512585896733556</v>
      </c>
      <c r="J333" s="326">
        <v>9.8818307429295427</v>
      </c>
      <c r="K333" s="326">
        <v>6.9368350758321181E-3</v>
      </c>
      <c r="L333" s="326">
        <v>1.1528578230589959</v>
      </c>
      <c r="M333" s="326">
        <v>-3.6821138972124301E-2</v>
      </c>
      <c r="N333" s="298">
        <v>-0.11721844793019266</v>
      </c>
      <c r="O333" s="326">
        <v>1.1352606712104786E-2</v>
      </c>
      <c r="P333" s="298">
        <v>-1.0705276818717574E-2</v>
      </c>
      <c r="Q333" s="326">
        <v>7.0013884633406187E-2</v>
      </c>
      <c r="R333" s="298">
        <v>-0.11175677055936804</v>
      </c>
    </row>
    <row r="334" spans="2:18" x14ac:dyDescent="0.3">
      <c r="B334" s="292" t="s">
        <v>463</v>
      </c>
      <c r="C334" s="298">
        <v>1</v>
      </c>
      <c r="D334" s="326">
        <v>-0.92533918054452358</v>
      </c>
      <c r="E334" s="298">
        <v>-1.0066449461086495</v>
      </c>
      <c r="F334" s="298">
        <v>-1.0712635369341805</v>
      </c>
      <c r="G334" s="298">
        <v>-1.0479509656470565</v>
      </c>
      <c r="H334" s="298">
        <v>-1.1409457656622413</v>
      </c>
      <c r="I334" s="326">
        <v>0.10647513668480912</v>
      </c>
      <c r="J334" s="326">
        <v>10.008662848372058</v>
      </c>
      <c r="K334" s="326">
        <v>7.6031562234666963E-2</v>
      </c>
      <c r="L334" s="326">
        <v>1.1288736094487388</v>
      </c>
      <c r="M334" s="326">
        <v>-0.12261178510253284</v>
      </c>
      <c r="N334" s="298">
        <v>-0.39026591943222216</v>
      </c>
      <c r="O334" s="326">
        <v>3.7677026434327465E-2</v>
      </c>
      <c r="P334" s="298">
        <v>-3.5462126446208039E-2</v>
      </c>
      <c r="Q334" s="326">
        <v>0.23367572026408095</v>
      </c>
      <c r="R334" s="298">
        <v>-0.37229662915326273</v>
      </c>
    </row>
    <row r="335" spans="2:18" x14ac:dyDescent="0.3">
      <c r="B335" s="292" t="s">
        <v>464</v>
      </c>
      <c r="C335" s="298">
        <v>1</v>
      </c>
      <c r="D335" s="326">
        <v>-0.63584974858146781</v>
      </c>
      <c r="E335" s="298">
        <v>-0.69171926289485819</v>
      </c>
      <c r="F335" s="298">
        <v>-0.69541525274377858</v>
      </c>
      <c r="G335" s="298">
        <v>-0.64266283836118498</v>
      </c>
      <c r="H335" s="298">
        <v>-0.69717709527783378</v>
      </c>
      <c r="I335" s="326">
        <v>7.5028139313079479E-5</v>
      </c>
      <c r="J335" s="326">
        <v>7.0526450954294714E-3</v>
      </c>
      <c r="K335" s="326">
        <v>2.5908844010591459E-3</v>
      </c>
      <c r="L335" s="326">
        <v>1.0220931018203658</v>
      </c>
      <c r="M335" s="326">
        <v>-6.8130897797172175E-3</v>
      </c>
      <c r="N335" s="298">
        <v>-7.1783325275632887E-2</v>
      </c>
      <c r="O335" s="326">
        <v>-7.5577955087105684E-3</v>
      </c>
      <c r="P335" s="298">
        <v>5.7729126278554328E-4</v>
      </c>
      <c r="Q335" s="326">
        <v>-4.6705496288892735E-2</v>
      </c>
      <c r="R335" s="298">
        <v>6.0388632988923E-3</v>
      </c>
    </row>
    <row r="336" spans="2:18" x14ac:dyDescent="0.3">
      <c r="B336" s="292" t="s">
        <v>465</v>
      </c>
      <c r="C336" s="298">
        <v>1</v>
      </c>
      <c r="D336" s="326">
        <v>0.55777432811859007</v>
      </c>
      <c r="E336" s="298">
        <v>0.60678367486754237</v>
      </c>
      <c r="F336" s="298">
        <v>0.61085487387264414</v>
      </c>
      <c r="G336" s="298">
        <v>0.56528418164578198</v>
      </c>
      <c r="H336" s="298">
        <v>0.61286899388654237</v>
      </c>
      <c r="I336" s="326">
        <v>2.7587782765366472E-3</v>
      </c>
      <c r="J336" s="326">
        <v>0.25932515799444483</v>
      </c>
      <c r="K336" s="326">
        <v>2.5119965343547352E-3</v>
      </c>
      <c r="L336" s="326">
        <v>1.0273218040780419</v>
      </c>
      <c r="M336" s="326">
        <v>7.5098535271918834E-3</v>
      </c>
      <c r="N336" s="298">
        <v>7.0639882323704023E-2</v>
      </c>
      <c r="O336" s="326">
        <v>1.7211302451022297E-3</v>
      </c>
      <c r="P336" s="298">
        <v>3.0791081287710924E-3</v>
      </c>
      <c r="Q336" s="326">
        <v>1.0629858545359024E-2</v>
      </c>
      <c r="R336" s="298">
        <v>3.2190375961186193E-2</v>
      </c>
    </row>
    <row r="337" spans="2:18" x14ac:dyDescent="0.3">
      <c r="B337" s="292" t="s">
        <v>466</v>
      </c>
      <c r="C337" s="298">
        <v>1</v>
      </c>
      <c r="D337" s="326">
        <v>0.20581304005515566</v>
      </c>
      <c r="E337" s="298">
        <v>0.22389698931030055</v>
      </c>
      <c r="F337" s="298">
        <v>0.22552125446952587</v>
      </c>
      <c r="G337" s="298">
        <v>0.20881002117571495</v>
      </c>
      <c r="H337" s="298">
        <v>0.22599453069198203</v>
      </c>
      <c r="I337" s="326">
        <v>3.8263532236544086E-3</v>
      </c>
      <c r="J337" s="326">
        <v>0.35967720302351441</v>
      </c>
      <c r="K337" s="326">
        <v>3.7030201997347516E-4</v>
      </c>
      <c r="L337" s="326">
        <v>1.0356035925571556</v>
      </c>
      <c r="M337" s="326">
        <v>2.9969811205593049E-3</v>
      </c>
      <c r="N337" s="298">
        <v>2.7074738065585423E-2</v>
      </c>
      <c r="O337" s="326">
        <v>3.5816090998005415E-4</v>
      </c>
      <c r="P337" s="298">
        <v>1.3395026449640867E-3</v>
      </c>
      <c r="Q337" s="326">
        <v>2.2081964515677094E-3</v>
      </c>
      <c r="R337" s="298">
        <v>1.3979462011603246E-2</v>
      </c>
    </row>
    <row r="338" spans="2:18" x14ac:dyDescent="0.3">
      <c r="B338" s="292" t="s">
        <v>467</v>
      </c>
      <c r="C338" s="298">
        <v>1</v>
      </c>
      <c r="D338" s="326">
        <v>0.4177434277601797</v>
      </c>
      <c r="E338" s="298">
        <v>0.45444883256475799</v>
      </c>
      <c r="F338" s="298">
        <v>0.45844295662088569</v>
      </c>
      <c r="G338" s="298">
        <v>0.42511874137972833</v>
      </c>
      <c r="H338" s="298">
        <v>0.4604996891914877</v>
      </c>
      <c r="I338" s="326">
        <v>6.8225161994711781E-3</v>
      </c>
      <c r="J338" s="326">
        <v>0.64131652275029072</v>
      </c>
      <c r="K338" s="326">
        <v>1.8552886184463463E-3</v>
      </c>
      <c r="L338" s="326">
        <v>1.0352034941952033</v>
      </c>
      <c r="M338" s="326">
        <v>7.3753136195486083E-3</v>
      </c>
      <c r="N338" s="298">
        <v>6.065470041638709E-2</v>
      </c>
      <c r="O338" s="326">
        <v>-5.2677656029542601E-4</v>
      </c>
      <c r="P338" s="298">
        <v>3.6415162119096929E-3</v>
      </c>
      <c r="Q338" s="326">
        <v>-3.2505620722351409E-3</v>
      </c>
      <c r="R338" s="298">
        <v>3.803659472025131E-2</v>
      </c>
    </row>
    <row r="339" spans="2:18" x14ac:dyDescent="0.3">
      <c r="B339" s="292" t="s">
        <v>468</v>
      </c>
      <c r="C339" s="298">
        <v>1</v>
      </c>
      <c r="D339" s="326">
        <v>-0.13940549829059301</v>
      </c>
      <c r="E339" s="298">
        <v>-0.15165448871559073</v>
      </c>
      <c r="F339" s="298">
        <v>-0.15348364825630734</v>
      </c>
      <c r="G339" s="298">
        <v>-0.14278861859461825</v>
      </c>
      <c r="H339" s="298">
        <v>-0.15451705020482048</v>
      </c>
      <c r="I339" s="326">
        <v>1.3166891255480123E-2</v>
      </c>
      <c r="J339" s="326">
        <v>1.2376877780151316</v>
      </c>
      <c r="K339" s="326">
        <v>2.8584577025694325E-4</v>
      </c>
      <c r="L339" s="326">
        <v>1.0461257369740249</v>
      </c>
      <c r="M339" s="326">
        <v>-3.3831203040252306E-3</v>
      </c>
      <c r="N339" s="298">
        <v>-2.3784188241956803E-2</v>
      </c>
      <c r="O339" s="326">
        <v>8.3080279666516424E-4</v>
      </c>
      <c r="P339" s="298">
        <v>-1.6991625406009658E-3</v>
      </c>
      <c r="Q339" s="326">
        <v>5.12145897093537E-3</v>
      </c>
      <c r="R339" s="298">
        <v>-1.7730379571809111E-2</v>
      </c>
    </row>
    <row r="340" spans="2:18" x14ac:dyDescent="0.3">
      <c r="B340" s="292" t="s">
        <v>469</v>
      </c>
      <c r="C340" s="298">
        <v>1</v>
      </c>
      <c r="D340" s="326">
        <v>0.76823289570846021</v>
      </c>
      <c r="E340" s="298">
        <v>0.83573437519878657</v>
      </c>
      <c r="F340" s="298">
        <v>0.84265589988957101</v>
      </c>
      <c r="G340" s="298">
        <v>0.78101054885847876</v>
      </c>
      <c r="H340" s="298">
        <v>0.84829912464053259</v>
      </c>
      <c r="I340" s="326">
        <v>5.8340946668183607E-3</v>
      </c>
      <c r="J340" s="326">
        <v>0.5484048986809259</v>
      </c>
      <c r="K340" s="326">
        <v>5.9051200527551057E-3</v>
      </c>
      <c r="L340" s="326">
        <v>1.0230503029217759</v>
      </c>
      <c r="M340" s="326">
        <v>1.2777653150018645E-2</v>
      </c>
      <c r="N340" s="298">
        <v>0.10850409187046808</v>
      </c>
      <c r="O340" s="326">
        <v>1.6718438470978939E-2</v>
      </c>
      <c r="P340" s="298">
        <v>-6.1864761710522659E-3</v>
      </c>
      <c r="Q340" s="326">
        <v>0.10344291768802912</v>
      </c>
      <c r="R340" s="298">
        <v>-6.4794143711525198E-2</v>
      </c>
    </row>
    <row r="341" spans="2:18" x14ac:dyDescent="0.3">
      <c r="B341" s="292" t="s">
        <v>470</v>
      </c>
      <c r="C341" s="298">
        <v>1</v>
      </c>
      <c r="D341" s="326">
        <v>-0.65295206092150782</v>
      </c>
      <c r="E341" s="298">
        <v>-0.71032428540535208</v>
      </c>
      <c r="F341" s="298">
        <v>-0.71656758623094896</v>
      </c>
      <c r="G341" s="298">
        <v>-0.6644805739881019</v>
      </c>
      <c r="H341" s="298">
        <v>-0.72096191543501753</v>
      </c>
      <c r="I341" s="326">
        <v>6.8233457625592412E-3</v>
      </c>
      <c r="J341" s="326">
        <v>0.64139450168056866</v>
      </c>
      <c r="K341" s="326">
        <v>4.5329019141716201E-3</v>
      </c>
      <c r="L341" s="326">
        <v>1.0284479493741134</v>
      </c>
      <c r="M341" s="326">
        <v>-1.1528513066594142E-2</v>
      </c>
      <c r="N341" s="298">
        <v>-9.4963743756845589E-2</v>
      </c>
      <c r="O341" s="326">
        <v>-1.4812916521528914E-2</v>
      </c>
      <c r="P341" s="298">
        <v>5.6922070276165899E-3</v>
      </c>
      <c r="Q341" s="326">
        <v>-9.1555310898757528E-2</v>
      </c>
      <c r="R341" s="298">
        <v>5.9554010531111423E-2</v>
      </c>
    </row>
    <row r="342" spans="2:18" x14ac:dyDescent="0.3">
      <c r="B342" s="292" t="s">
        <v>471</v>
      </c>
      <c r="C342" s="298">
        <v>1</v>
      </c>
      <c r="D342" s="326">
        <v>-0.11824191811670159</v>
      </c>
      <c r="E342" s="298">
        <v>-0.12863135139304013</v>
      </c>
      <c r="F342" s="298">
        <v>-0.12933491651449536</v>
      </c>
      <c r="G342" s="298">
        <v>-0.11953893319146547</v>
      </c>
      <c r="H342" s="298">
        <v>-0.12935292155416836</v>
      </c>
      <c r="I342" s="326">
        <v>3.2383185812534559E-4</v>
      </c>
      <c r="J342" s="326">
        <v>3.0440194663782484E-2</v>
      </c>
      <c r="K342" s="326">
        <v>9.1743464440740917E-5</v>
      </c>
      <c r="L342" s="326">
        <v>1.0326946055056745</v>
      </c>
      <c r="M342" s="326">
        <v>-1.2970150747638766E-3</v>
      </c>
      <c r="N342" s="298">
        <v>-1.3473923154721941E-2</v>
      </c>
      <c r="O342" s="326">
        <v>-1.5647161505017314E-3</v>
      </c>
      <c r="P342" s="298">
        <v>2.2308422978154559E-4</v>
      </c>
      <c r="Q342" s="326">
        <v>-9.645291624396618E-3</v>
      </c>
      <c r="R342" s="298">
        <v>2.3277483528296511E-3</v>
      </c>
    </row>
    <row r="343" spans="2:18" x14ac:dyDescent="0.3">
      <c r="B343" s="292" t="s">
        <v>472</v>
      </c>
      <c r="C343" s="298">
        <v>1</v>
      </c>
      <c r="D343" s="326">
        <v>0.8547360167944752</v>
      </c>
      <c r="E343" s="298">
        <v>0.92983817140097469</v>
      </c>
      <c r="F343" s="298">
        <v>0.93762274064976769</v>
      </c>
      <c r="G343" s="298">
        <v>0.86910755884086788</v>
      </c>
      <c r="H343" s="298">
        <v>0.94485204324029981</v>
      </c>
      <c r="I343" s="326">
        <v>6.0096605694939242E-3</v>
      </c>
      <c r="J343" s="326">
        <v>0.56490809353242888</v>
      </c>
      <c r="K343" s="326">
        <v>7.3909052287708769E-3</v>
      </c>
      <c r="L343" s="326">
        <v>1.0194874151775783</v>
      </c>
      <c r="M343" s="326">
        <v>1.4371542046392639E-2</v>
      </c>
      <c r="N343" s="298">
        <v>0.12150068542210457</v>
      </c>
      <c r="O343" s="326">
        <v>1.8745479220961706E-2</v>
      </c>
      <c r="P343" s="298">
        <v>-6.9871200871710329E-3</v>
      </c>
      <c r="Q343" s="326">
        <v>0.11609132241354561</v>
      </c>
      <c r="R343" s="298">
        <v>-7.3246820617082167E-2</v>
      </c>
    </row>
    <row r="344" spans="2:18" x14ac:dyDescent="0.3">
      <c r="B344" s="292" t="s">
        <v>473</v>
      </c>
      <c r="C344" s="298">
        <v>1</v>
      </c>
      <c r="D344" s="326">
        <v>0.12699197518518335</v>
      </c>
      <c r="E344" s="298">
        <v>0.13815024015441968</v>
      </c>
      <c r="F344" s="298">
        <v>0.13956287225807884</v>
      </c>
      <c r="G344" s="298">
        <v>0.12960232341278549</v>
      </c>
      <c r="H344" s="298">
        <v>0.14024457691105405</v>
      </c>
      <c r="I344" s="326">
        <v>9.6148989577971924E-3</v>
      </c>
      <c r="J344" s="326">
        <v>0.90380050203293605</v>
      </c>
      <c r="K344" s="326">
        <v>2.0018520224820958E-4</v>
      </c>
      <c r="L344" s="326">
        <v>1.0424249955631624</v>
      </c>
      <c r="M344" s="326">
        <v>2.6103482276021647E-3</v>
      </c>
      <c r="N344" s="298">
        <v>1.990347495176549E-2</v>
      </c>
      <c r="O344" s="326">
        <v>3.1744125451807379E-3</v>
      </c>
      <c r="P344" s="298">
        <v>-1.3179072840620875E-3</v>
      </c>
      <c r="Q344" s="326">
        <v>1.9568141831204946E-2</v>
      </c>
      <c r="R344" s="298">
        <v>-1.3751764896040485E-2</v>
      </c>
    </row>
    <row r="345" spans="2:18" x14ac:dyDescent="0.3">
      <c r="B345" s="292" t="s">
        <v>474</v>
      </c>
      <c r="C345" s="298">
        <v>1</v>
      </c>
      <c r="D345" s="326">
        <v>-0.11061199119673004</v>
      </c>
      <c r="E345" s="298">
        <v>-0.12033101403063863</v>
      </c>
      <c r="F345" s="298">
        <v>-0.12148116188770021</v>
      </c>
      <c r="G345" s="298">
        <v>-0.11273659961030383</v>
      </c>
      <c r="H345" s="298">
        <v>-0.12199083320062992</v>
      </c>
      <c r="I345" s="326">
        <v>8.3194576409642198E-3</v>
      </c>
      <c r="J345" s="326">
        <v>0.78202901825063664</v>
      </c>
      <c r="K345" s="326">
        <v>1.4173090652438666E-4</v>
      </c>
      <c r="L345" s="326">
        <v>1.0411543565900765</v>
      </c>
      <c r="M345" s="326">
        <v>-2.1246084135737799E-3</v>
      </c>
      <c r="N345" s="298">
        <v>-1.674689048745448E-2</v>
      </c>
      <c r="O345" s="326">
        <v>-2.6514003230933697E-3</v>
      </c>
      <c r="P345" s="298">
        <v>1.0663803836428946E-3</v>
      </c>
      <c r="Q345" s="326">
        <v>-1.6343704535879855E-2</v>
      </c>
      <c r="R345" s="298">
        <v>1.1126913323299773E-2</v>
      </c>
    </row>
    <row r="346" spans="2:18" x14ac:dyDescent="0.3">
      <c r="B346" s="292" t="s">
        <v>475</v>
      </c>
      <c r="C346" s="298">
        <v>1</v>
      </c>
      <c r="D346" s="326">
        <v>0.47994397203476669</v>
      </c>
      <c r="E346" s="298">
        <v>0.52211468402300343</v>
      </c>
      <c r="F346" s="298">
        <v>0.52989923230432523</v>
      </c>
      <c r="G346" s="298">
        <v>0.49436225776361581</v>
      </c>
      <c r="H346" s="298">
        <v>0.53570997485552152</v>
      </c>
      <c r="I346" s="326">
        <v>1.8639109973557215E-2</v>
      </c>
      <c r="J346" s="326">
        <v>1.7520763375143782</v>
      </c>
      <c r="K346" s="326">
        <v>4.2177387072916232E-3</v>
      </c>
      <c r="L346" s="326">
        <v>1.0462091794314623</v>
      </c>
      <c r="M346" s="326">
        <v>1.4418285728849081E-2</v>
      </c>
      <c r="N346" s="298">
        <v>9.1487949367889981E-2</v>
      </c>
      <c r="O346" s="326">
        <v>-4.409961014635564E-3</v>
      </c>
      <c r="P346" s="298">
        <v>6.9993482317786786E-3</v>
      </c>
      <c r="Q346" s="326">
        <v>-2.7222757065251135E-2</v>
      </c>
      <c r="R346" s="298">
        <v>7.3137871707211408E-2</v>
      </c>
    </row>
    <row r="347" spans="2:18" x14ac:dyDescent="0.3">
      <c r="B347" s="292" t="s">
        <v>476</v>
      </c>
      <c r="C347" s="298">
        <v>1</v>
      </c>
      <c r="D347" s="326">
        <v>-0.59217930522182072</v>
      </c>
      <c r="E347" s="298">
        <v>-0.64421167645888366</v>
      </c>
      <c r="F347" s="298">
        <v>-0.64915142124174507</v>
      </c>
      <c r="G347" s="298">
        <v>-0.60129565580648348</v>
      </c>
      <c r="H347" s="298">
        <v>-0.65208173520025947</v>
      </c>
      <c r="I347" s="326">
        <v>4.6348624040316901E-3</v>
      </c>
      <c r="J347" s="326">
        <v>0.43567706597897887</v>
      </c>
      <c r="K347" s="326">
        <v>3.2436188911059457E-3</v>
      </c>
      <c r="L347" s="326">
        <v>1.0282066921187873</v>
      </c>
      <c r="M347" s="326">
        <v>-9.1163505846627701E-3</v>
      </c>
      <c r="N347" s="298">
        <v>-8.0291304108120146E-2</v>
      </c>
      <c r="O347" s="326">
        <v>-4.9843500089083448E-4</v>
      </c>
      <c r="P347" s="298">
        <v>-4.2452786126955348E-3</v>
      </c>
      <c r="Q347" s="326">
        <v>-3.0791825191970991E-3</v>
      </c>
      <c r="R347" s="298">
        <v>-4.4393609613566858E-2</v>
      </c>
    </row>
    <row r="348" spans="2:18" x14ac:dyDescent="0.3">
      <c r="B348" s="292" t="s">
        <v>477</v>
      </c>
      <c r="C348" s="298">
        <v>1</v>
      </c>
      <c r="D348" s="326">
        <v>-0.66524336967134978</v>
      </c>
      <c r="E348" s="298">
        <v>-0.72369558113586296</v>
      </c>
      <c r="F348" s="298">
        <v>-0.73157343566698985</v>
      </c>
      <c r="G348" s="298">
        <v>-0.67980533367831286</v>
      </c>
      <c r="H348" s="298">
        <v>-0.7376759581275627</v>
      </c>
      <c r="I348" s="326">
        <v>1.0894469375848193E-2</v>
      </c>
      <c r="J348" s="326">
        <v>1.0240801213297301</v>
      </c>
      <c r="K348" s="326">
        <v>5.857674802527686E-3</v>
      </c>
      <c r="L348" s="326">
        <v>1.0322412981072904</v>
      </c>
      <c r="M348" s="326">
        <v>-1.4561964006963093E-2</v>
      </c>
      <c r="N348" s="298">
        <v>-0.10796508281561272</v>
      </c>
      <c r="O348" s="326">
        <v>2.9511862852495442E-3</v>
      </c>
      <c r="P348" s="298">
        <v>-7.3584665093330412E-3</v>
      </c>
      <c r="Q348" s="326">
        <v>1.8242763044930891E-2</v>
      </c>
      <c r="R348" s="298">
        <v>-7.6996089853000993E-2</v>
      </c>
    </row>
    <row r="349" spans="2:18" x14ac:dyDescent="0.3">
      <c r="B349" s="292" t="s">
        <v>514</v>
      </c>
      <c r="C349" s="298">
        <v>1</v>
      </c>
      <c r="D349" s="326">
        <v>0.86045785480417702</v>
      </c>
      <c r="E349" s="298">
        <v>0.93606276389205378</v>
      </c>
      <c r="F349" s="298">
        <v>0.94124674974256473</v>
      </c>
      <c r="G349" s="298">
        <v>0.87001480566119871</v>
      </c>
      <c r="H349" s="298">
        <v>0.94587331584055723</v>
      </c>
      <c r="I349" s="326">
        <v>4.5849825602820509E-4</v>
      </c>
      <c r="J349" s="326">
        <v>4.3098836066651276E-2</v>
      </c>
      <c r="K349" s="326">
        <v>4.9200184658030202E-3</v>
      </c>
      <c r="L349" s="326">
        <v>1.0136153600295048</v>
      </c>
      <c r="M349" s="326">
        <v>9.5569508570217329E-3</v>
      </c>
      <c r="N349" s="298">
        <v>9.9135529008419487E-2</v>
      </c>
      <c r="O349" s="326">
        <v>6.5044746806754376E-3</v>
      </c>
      <c r="P349" s="298">
        <v>1.9319469470546176E-3</v>
      </c>
      <c r="Q349" s="326">
        <v>4.0283898145299243E-2</v>
      </c>
      <c r="R349" s="298">
        <v>2.0253580839943428E-2</v>
      </c>
    </row>
    <row r="350" spans="2:18" x14ac:dyDescent="0.3">
      <c r="B350" s="292" t="s">
        <v>515</v>
      </c>
      <c r="C350" s="298">
        <v>1</v>
      </c>
      <c r="D350" s="326">
        <v>0.22965930017829606</v>
      </c>
      <c r="E350" s="298">
        <v>0.24983852268666287</v>
      </c>
      <c r="F350" s="298">
        <v>0.2511694435617659</v>
      </c>
      <c r="G350" s="298">
        <v>0.23211266480364767</v>
      </c>
      <c r="H350" s="298">
        <v>0.25123144359012989</v>
      </c>
      <c r="I350" s="326">
        <v>4.3398824879684273E-5</v>
      </c>
      <c r="J350" s="326">
        <v>4.0794895386903219E-3</v>
      </c>
      <c r="K350" s="326">
        <v>3.3696257872936733E-4</v>
      </c>
      <c r="L350" s="326">
        <v>1.031372719754744</v>
      </c>
      <c r="M350" s="326">
        <v>2.4533646253516194E-3</v>
      </c>
      <c r="N350" s="298">
        <v>2.5828882971037137E-2</v>
      </c>
      <c r="O350" s="326">
        <v>2.6610992200739986E-3</v>
      </c>
      <c r="P350" s="298">
        <v>-1.585760265056329E-4</v>
      </c>
      <c r="Q350" s="326">
        <v>1.6407754727853607E-2</v>
      </c>
      <c r="R350" s="298">
        <v>-1.6550570895382372E-3</v>
      </c>
    </row>
    <row r="351" spans="2:18" x14ac:dyDescent="0.3">
      <c r="B351" s="292" t="s">
        <v>516</v>
      </c>
      <c r="C351" s="298">
        <v>1</v>
      </c>
      <c r="D351" s="326">
        <v>0.61154393891360037</v>
      </c>
      <c r="E351" s="298">
        <v>0.66527780123661573</v>
      </c>
      <c r="F351" s="298">
        <v>0.67057725861932249</v>
      </c>
      <c r="G351" s="298">
        <v>0.62132559400860399</v>
      </c>
      <c r="H351" s="298">
        <v>0.67390634708087771</v>
      </c>
      <c r="I351" s="326">
        <v>5.2168874349345215E-3</v>
      </c>
      <c r="J351" s="326">
        <v>0.49038741888384502</v>
      </c>
      <c r="K351" s="326">
        <v>3.5962702936730658E-3</v>
      </c>
      <c r="L351" s="326">
        <v>1.028186340252617</v>
      </c>
      <c r="M351" s="326">
        <v>9.7816550950035972E-3</v>
      </c>
      <c r="N351" s="298">
        <v>8.4556324653925263E-2</v>
      </c>
      <c r="O351" s="326">
        <v>1.4791266190210609E-4</v>
      </c>
      <c r="P351" s="298">
        <v>4.6539818517398511E-3</v>
      </c>
      <c r="Q351" s="326">
        <v>9.1389981061241457E-4</v>
      </c>
      <c r="R351" s="298">
        <v>4.8674923736020968E-2</v>
      </c>
    </row>
    <row r="352" spans="2:18" x14ac:dyDescent="0.3">
      <c r="B352" s="292" t="s">
        <v>517</v>
      </c>
      <c r="C352" s="298">
        <v>1</v>
      </c>
      <c r="D352" s="326">
        <v>-2.5166207001992014E-3</v>
      </c>
      <c r="E352" s="298">
        <v>-2.7377458583750548E-3</v>
      </c>
      <c r="F352" s="298">
        <v>-2.7650324145643466E-3</v>
      </c>
      <c r="G352" s="298">
        <v>-2.5670359872547164E-3</v>
      </c>
      <c r="H352" s="298">
        <v>-2.7775365362608887E-3</v>
      </c>
      <c r="I352" s="326">
        <v>9.1131778934454549E-3</v>
      </c>
      <c r="J352" s="326">
        <v>0.85663872198387281</v>
      </c>
      <c r="K352" s="326">
        <v>7.657992522865364E-8</v>
      </c>
      <c r="L352" s="326">
        <v>1.0423279021210308</v>
      </c>
      <c r="M352" s="326">
        <v>-5.0415287055515098E-5</v>
      </c>
      <c r="N352" s="298">
        <v>-3.892466863064355E-4</v>
      </c>
      <c r="O352" s="326">
        <v>-6.1927658452679024E-5</v>
      </c>
      <c r="P352" s="298">
        <v>2.5413623393297858E-5</v>
      </c>
      <c r="Q352" s="326">
        <v>-3.8170285996025994E-4</v>
      </c>
      <c r="R352" s="298">
        <v>2.6515187615655137E-4</v>
      </c>
    </row>
    <row r="353" spans="2:18" x14ac:dyDescent="0.3">
      <c r="B353" s="292" t="s">
        <v>518</v>
      </c>
      <c r="C353" s="298">
        <v>1</v>
      </c>
      <c r="D353" s="326">
        <v>3.017061080478022</v>
      </c>
      <c r="E353" s="298">
        <v>3.2821578861246206</v>
      </c>
      <c r="F353" s="298">
        <v>3.3016020215837663</v>
      </c>
      <c r="G353" s="298">
        <v>3.0529142692785594</v>
      </c>
      <c r="H353" s="298">
        <v>3.5157163868887875</v>
      </c>
      <c r="I353" s="326">
        <v>1.2176067835667193E-3</v>
      </c>
      <c r="J353" s="326">
        <v>0.11445503765527161</v>
      </c>
      <c r="K353" s="326">
        <v>6.4768394751125641E-2</v>
      </c>
      <c r="L353" s="326">
        <v>0.80581449057606258</v>
      </c>
      <c r="M353" s="326">
        <v>3.585318880053763E-2</v>
      </c>
      <c r="N353" s="298">
        <v>0.38099600593764527</v>
      </c>
      <c r="O353" s="326">
        <v>1.6961796906196307E-2</v>
      </c>
      <c r="P353" s="298">
        <v>1.1047597599030014E-2</v>
      </c>
      <c r="Q353" s="326">
        <v>0.11127151846947293</v>
      </c>
      <c r="R353" s="298">
        <v>0.12267819084277164</v>
      </c>
    </row>
    <row r="354" spans="2:18" x14ac:dyDescent="0.3">
      <c r="B354" s="292" t="s">
        <v>519</v>
      </c>
      <c r="C354" s="298">
        <v>1</v>
      </c>
      <c r="D354" s="326">
        <v>-0.3629224605233351</v>
      </c>
      <c r="E354" s="298">
        <v>-0.39481097136743659</v>
      </c>
      <c r="F354" s="298">
        <v>-0.39750470145355438</v>
      </c>
      <c r="G354" s="298">
        <v>-0.36789167503549308</v>
      </c>
      <c r="H354" s="298">
        <v>-0.39839788095574313</v>
      </c>
      <c r="I354" s="326">
        <v>2.9809605349459694E-3</v>
      </c>
      <c r="J354" s="326">
        <v>0.28021029028492112</v>
      </c>
      <c r="K354" s="326">
        <v>1.0817538306964968E-3</v>
      </c>
      <c r="L354" s="326">
        <v>1.0323318830051129</v>
      </c>
      <c r="M354" s="326">
        <v>-4.969214512158004E-3</v>
      </c>
      <c r="N354" s="298">
        <v>-4.6302123822551867E-2</v>
      </c>
      <c r="O354" s="326">
        <v>-1.0114369389985891E-3</v>
      </c>
      <c r="P354" s="298">
        <v>-2.0830408279786396E-3</v>
      </c>
      <c r="Q354" s="326">
        <v>-6.2394858106801657E-3</v>
      </c>
      <c r="R354" s="298">
        <v>-2.1751796573222577E-2</v>
      </c>
    </row>
    <row r="355" spans="2:18" ht="15" thickBot="1" x14ac:dyDescent="0.35">
      <c r="B355" s="296" t="s">
        <v>520</v>
      </c>
      <c r="C355" s="299">
        <v>1</v>
      </c>
      <c r="D355" s="327">
        <v>0.61273843662230498</v>
      </c>
      <c r="E355" s="299">
        <v>0.66657725456885042</v>
      </c>
      <c r="F355" s="299">
        <v>0.67025412511272897</v>
      </c>
      <c r="G355" s="299">
        <v>0.61951686660337468</v>
      </c>
      <c r="H355" s="299">
        <v>0.67194298016651866</v>
      </c>
      <c r="I355" s="327">
        <v>4.1516191109935399E-4</v>
      </c>
      <c r="J355" s="327">
        <v>3.9025219643339278E-2</v>
      </c>
      <c r="K355" s="327">
        <v>2.4848660677105963E-3</v>
      </c>
      <c r="L355" s="327">
        <v>1.0232042352927286</v>
      </c>
      <c r="M355" s="327">
        <v>6.7784299810697063E-3</v>
      </c>
      <c r="N355" s="299">
        <v>7.0286256160982774E-2</v>
      </c>
      <c r="O355" s="327">
        <v>4.7231961175564184E-3</v>
      </c>
      <c r="P355" s="299">
        <v>1.3090661551040052E-3</v>
      </c>
      <c r="Q355" s="327">
        <v>2.9182883183172609E-2</v>
      </c>
      <c r="R355" s="299">
        <v>1.3691189211363877E-2</v>
      </c>
    </row>
    <row r="374" spans="7:7" x14ac:dyDescent="0.3">
      <c r="G374" t="s">
        <v>338</v>
      </c>
    </row>
    <row r="393" spans="2:9" x14ac:dyDescent="0.3">
      <c r="G393" t="s">
        <v>338</v>
      </c>
    </row>
    <row r="396" spans="2:9" x14ac:dyDescent="0.3">
      <c r="B396" t="s">
        <v>536</v>
      </c>
    </row>
    <row r="398" spans="2:9" x14ac:dyDescent="0.3">
      <c r="B398" s="719" t="s">
        <v>537</v>
      </c>
      <c r="C398" s="719"/>
      <c r="D398" s="719"/>
      <c r="E398" s="719"/>
      <c r="F398" s="719"/>
      <c r="G398" s="719"/>
      <c r="H398" s="719"/>
      <c r="I398" s="719"/>
    </row>
    <row r="399" spans="2:9" x14ac:dyDescent="0.3">
      <c r="B399" s="719"/>
      <c r="C399" s="719"/>
      <c r="D399" s="719"/>
      <c r="E399" s="719"/>
      <c r="F399" s="719"/>
      <c r="G399" s="719"/>
      <c r="H399" s="719"/>
      <c r="I399" s="719"/>
    </row>
    <row r="401" spans="2:9" x14ac:dyDescent="0.3">
      <c r="B401" s="719" t="s">
        <v>538</v>
      </c>
      <c r="C401" s="719"/>
      <c r="D401" s="719"/>
      <c r="E401" s="719"/>
      <c r="F401" s="719"/>
      <c r="G401" s="719"/>
      <c r="H401" s="719"/>
      <c r="I401" s="719"/>
    </row>
    <row r="402" spans="2:9" x14ac:dyDescent="0.3">
      <c r="B402" s="719"/>
      <c r="C402" s="719"/>
      <c r="D402" s="719"/>
      <c r="E402" s="719"/>
      <c r="F402" s="719"/>
      <c r="G402" s="719"/>
      <c r="H402" s="719"/>
      <c r="I402" s="719"/>
    </row>
    <row r="404" spans="2:9" x14ac:dyDescent="0.3">
      <c r="B404" s="719" t="s">
        <v>539</v>
      </c>
      <c r="C404" s="719"/>
      <c r="D404" s="719"/>
      <c r="E404" s="719"/>
      <c r="F404" s="719"/>
      <c r="G404" s="719"/>
      <c r="H404" s="719"/>
      <c r="I404" s="719"/>
    </row>
    <row r="405" spans="2:9" x14ac:dyDescent="0.3">
      <c r="B405" s="719"/>
      <c r="C405" s="719"/>
      <c r="D405" s="719"/>
      <c r="E405" s="719"/>
      <c r="F405" s="719"/>
      <c r="G405" s="719"/>
      <c r="H405" s="719"/>
      <c r="I405" s="719"/>
    </row>
    <row r="406" spans="2:9" x14ac:dyDescent="0.3">
      <c r="B406" s="719"/>
      <c r="C406" s="719"/>
      <c r="D406" s="719"/>
      <c r="E406" s="719"/>
      <c r="F406" s="719"/>
      <c r="G406" s="719"/>
      <c r="H406" s="719"/>
      <c r="I406" s="719"/>
    </row>
    <row r="407" spans="2:9" x14ac:dyDescent="0.3">
      <c r="B407" s="719"/>
      <c r="C407" s="719"/>
      <c r="D407" s="719"/>
      <c r="E407" s="719"/>
      <c r="F407" s="719"/>
      <c r="G407" s="719"/>
      <c r="H407" s="719"/>
      <c r="I407" s="719"/>
    </row>
    <row r="408" spans="2:9" x14ac:dyDescent="0.3">
      <c r="B408" s="719"/>
      <c r="C408" s="719"/>
      <c r="D408" s="719"/>
      <c r="E408" s="719"/>
      <c r="F408" s="719"/>
      <c r="G408" s="719"/>
      <c r="H408" s="719"/>
      <c r="I408" s="719"/>
    </row>
    <row r="409" spans="2:9" x14ac:dyDescent="0.3">
      <c r="B409" s="719"/>
      <c r="C409" s="719"/>
      <c r="D409" s="719"/>
      <c r="E409" s="719"/>
      <c r="F409" s="719"/>
      <c r="G409" s="719"/>
      <c r="H409" s="719"/>
      <c r="I409" s="719"/>
    </row>
    <row r="410" spans="2:9" x14ac:dyDescent="0.3">
      <c r="B410" s="719"/>
      <c r="C410" s="719"/>
      <c r="D410" s="719"/>
      <c r="E410" s="719"/>
      <c r="F410" s="719"/>
      <c r="G410" s="719"/>
      <c r="H410" s="719"/>
      <c r="I410" s="719"/>
    </row>
    <row r="411" spans="2:9" x14ac:dyDescent="0.3">
      <c r="B411" s="719"/>
      <c r="C411" s="719"/>
      <c r="D411" s="719"/>
      <c r="E411" s="719"/>
      <c r="F411" s="719"/>
      <c r="G411" s="719"/>
      <c r="H411" s="719"/>
      <c r="I411" s="719"/>
    </row>
  </sheetData>
  <mergeCells count="3">
    <mergeCell ref="B398:I399"/>
    <mergeCell ref="B401:I402"/>
    <mergeCell ref="B404:I411"/>
  </mergeCells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E5B-E097-4AF9-AA13-4C6A6387FC83}">
  <dimension ref="A1:B100"/>
  <sheetViews>
    <sheetView workbookViewId="0"/>
  </sheetViews>
  <sheetFormatPr baseColWidth="10" defaultColWidth="8.88671875" defaultRowHeight="14.4" x14ac:dyDescent="0.3"/>
  <sheetData>
    <row r="1" spans="1:2" x14ac:dyDescent="0.3">
      <c r="A1">
        <v>3.0408874392210157</v>
      </c>
      <c r="B1">
        <v>2.4441429394448901</v>
      </c>
    </row>
    <row r="2" spans="1:2" x14ac:dyDescent="0.3">
      <c r="A2">
        <v>2.3583181569286018</v>
      </c>
      <c r="B2">
        <v>7.0175711393472993</v>
      </c>
    </row>
    <row r="3" spans="1:2" x14ac:dyDescent="0.3">
      <c r="A3">
        <v>7.2070271057100728</v>
      </c>
      <c r="B3">
        <v>0.11205136920238956</v>
      </c>
    </row>
    <row r="4" spans="1:2" x14ac:dyDescent="0.3">
      <c r="A4">
        <v>-0.67389969999013466</v>
      </c>
      <c r="B4">
        <v>0.73546571975564201</v>
      </c>
    </row>
    <row r="5" spans="1:2" x14ac:dyDescent="0.3">
      <c r="A5">
        <v>5.2784225744886815</v>
      </c>
      <c r="B5">
        <v>-3.115204239593683</v>
      </c>
    </row>
    <row r="6" spans="1:2" x14ac:dyDescent="0.3">
      <c r="A6">
        <v>5.8410862022279977</v>
      </c>
      <c r="B6">
        <v>-4.1133448163122255</v>
      </c>
    </row>
    <row r="7" spans="1:2" x14ac:dyDescent="0.3">
      <c r="A7">
        <v>6.2845240753377132</v>
      </c>
      <c r="B7">
        <v>-4.1680879675733982</v>
      </c>
    </row>
    <row r="8" spans="1:2" x14ac:dyDescent="0.3">
      <c r="A8">
        <v>6.7163175441240028</v>
      </c>
      <c r="B8">
        <v>-3.4070713613634585</v>
      </c>
    </row>
    <row r="9" spans="1:2" x14ac:dyDescent="0.3">
      <c r="A9">
        <v>6.8845095412294945</v>
      </c>
      <c r="B9">
        <v>0.40284575867623856</v>
      </c>
    </row>
    <row r="10" spans="1:2" x14ac:dyDescent="0.3">
      <c r="A10">
        <v>6.338103841390847</v>
      </c>
      <c r="B10">
        <v>4.647363809762318</v>
      </c>
    </row>
    <row r="11" spans="1:2" x14ac:dyDescent="0.3">
      <c r="A11">
        <v>1.7679144892905425</v>
      </c>
      <c r="B11">
        <v>9.3399207262789758</v>
      </c>
    </row>
    <row r="12" spans="1:2" x14ac:dyDescent="0.3">
      <c r="A12">
        <v>1.767914489290543</v>
      </c>
      <c r="B12">
        <v>9.3399207262789723</v>
      </c>
    </row>
    <row r="13" spans="1:2" x14ac:dyDescent="0.3">
      <c r="A13">
        <v>-1.803458613979591</v>
      </c>
      <c r="B13">
        <v>-0.26234251636231309</v>
      </c>
    </row>
    <row r="14" spans="1:2" x14ac:dyDescent="0.3">
      <c r="A14">
        <v>-2.3551587951068575</v>
      </c>
      <c r="B14">
        <v>-0.47944435624776366</v>
      </c>
    </row>
    <row r="15" spans="1:2" x14ac:dyDescent="0.3">
      <c r="A15">
        <v>-1.1383302277460938</v>
      </c>
      <c r="B15">
        <v>-0.6300549328776518</v>
      </c>
    </row>
    <row r="16" spans="1:2" x14ac:dyDescent="0.3">
      <c r="A16">
        <v>-2.2313198827038336</v>
      </c>
      <c r="B16">
        <v>-0.37065992250462432</v>
      </c>
    </row>
    <row r="17" spans="1:2" x14ac:dyDescent="0.3">
      <c r="A17">
        <v>-9.7166040210855328E-3</v>
      </c>
      <c r="B17">
        <v>-0.22575724976006728</v>
      </c>
    </row>
    <row r="18" spans="1:2" x14ac:dyDescent="0.3">
      <c r="A18">
        <v>-1.427944495975664</v>
      </c>
      <c r="B18">
        <v>-0.24912658839105736</v>
      </c>
    </row>
    <row r="19" spans="1:2" x14ac:dyDescent="0.3">
      <c r="A19">
        <v>-2.2459090137274522</v>
      </c>
      <c r="B19">
        <v>-8.762657805633367E-2</v>
      </c>
    </row>
    <row r="20" spans="1:2" x14ac:dyDescent="0.3">
      <c r="A20">
        <v>-2.3285603090037195</v>
      </c>
      <c r="B20">
        <v>-0.42090873911002097</v>
      </c>
    </row>
    <row r="21" spans="1:2" x14ac:dyDescent="0.3">
      <c r="A21">
        <v>-2.3408901475758568</v>
      </c>
      <c r="B21">
        <v>-0.1783294586145264</v>
      </c>
    </row>
    <row r="22" spans="1:2" x14ac:dyDescent="0.3">
      <c r="A22">
        <v>3.3654417783061081</v>
      </c>
      <c r="B22">
        <v>-1.3740351240530526</v>
      </c>
    </row>
    <row r="23" spans="1:2" x14ac:dyDescent="0.3">
      <c r="A23">
        <v>4.7326251295842843</v>
      </c>
      <c r="B23">
        <v>-1.4130073700765295</v>
      </c>
    </row>
    <row r="24" spans="1:2" x14ac:dyDescent="0.3">
      <c r="A24">
        <v>-2.4347660600183558</v>
      </c>
      <c r="B24">
        <v>-0.32058054196758384</v>
      </c>
    </row>
    <row r="25" spans="1:2" x14ac:dyDescent="0.3">
      <c r="A25">
        <v>-1.3342168496436917</v>
      </c>
      <c r="B25">
        <v>-0.69042952437970384</v>
      </c>
    </row>
    <row r="26" spans="1:2" x14ac:dyDescent="0.3">
      <c r="A26">
        <v>-0.51038340882138278</v>
      </c>
      <c r="B26">
        <v>-0.84094510649058996</v>
      </c>
    </row>
    <row r="27" spans="1:2" x14ac:dyDescent="0.3">
      <c r="A27">
        <v>-2.4611829064587725</v>
      </c>
      <c r="B27">
        <v>-0.28807127124190929</v>
      </c>
    </row>
    <row r="28" spans="1:2" x14ac:dyDescent="0.3">
      <c r="A28">
        <v>-2.5071378488507436</v>
      </c>
      <c r="B28">
        <v>-0.36565169921166235</v>
      </c>
    </row>
    <row r="29" spans="1:2" x14ac:dyDescent="0.3">
      <c r="A29">
        <v>-2.4515387859784936</v>
      </c>
      <c r="B29">
        <v>-0.23484124288022973</v>
      </c>
    </row>
    <row r="30" spans="1:2" x14ac:dyDescent="0.3">
      <c r="A30">
        <v>-1.3840235399060978</v>
      </c>
      <c r="B30">
        <v>-0.53415594212479978</v>
      </c>
    </row>
    <row r="31" spans="1:2" x14ac:dyDescent="0.3">
      <c r="A31">
        <v>-1.8380147116547281</v>
      </c>
      <c r="B31">
        <v>-0.42224941477756228</v>
      </c>
    </row>
    <row r="32" spans="1:2" x14ac:dyDescent="0.3">
      <c r="A32">
        <v>-1.3382599716784016</v>
      </c>
      <c r="B32">
        <v>-0.47206596510169879</v>
      </c>
    </row>
    <row r="33" spans="1:2" x14ac:dyDescent="0.3">
      <c r="A33">
        <v>-0.95602417853283816</v>
      </c>
      <c r="B33">
        <v>-0.73119057357781947</v>
      </c>
    </row>
    <row r="34" spans="1:2" x14ac:dyDescent="0.3">
      <c r="A34">
        <v>-1.9952647000019723</v>
      </c>
      <c r="B34">
        <v>0.20652410782481867</v>
      </c>
    </row>
    <row r="35" spans="1:2" x14ac:dyDescent="0.3">
      <c r="A35">
        <v>-0.99248181591458218</v>
      </c>
      <c r="B35">
        <v>-0.56065900674113045</v>
      </c>
    </row>
    <row r="36" spans="1:2" x14ac:dyDescent="0.3">
      <c r="A36">
        <v>-1.8495065273323967</v>
      </c>
      <c r="B36">
        <v>-9.0335372770761715E-2</v>
      </c>
    </row>
    <row r="37" spans="1:2" x14ac:dyDescent="0.3">
      <c r="A37">
        <v>-1.4877024089240416</v>
      </c>
      <c r="B37">
        <v>-0.24068188916871264</v>
      </c>
    </row>
    <row r="38" spans="1:2" x14ac:dyDescent="0.3">
      <c r="A38">
        <v>0.34973347939924115</v>
      </c>
      <c r="B38">
        <v>5.749746461599925E-2</v>
      </c>
    </row>
    <row r="39" spans="1:2" x14ac:dyDescent="0.3">
      <c r="A39">
        <v>-1.7435669490609063</v>
      </c>
      <c r="B39">
        <v>0.6543898065642797</v>
      </c>
    </row>
    <row r="40" spans="1:2" x14ac:dyDescent="0.3">
      <c r="A40">
        <v>1.3438901374145575</v>
      </c>
      <c r="B40">
        <v>-0.3610982053075607</v>
      </c>
    </row>
    <row r="41" spans="1:2" x14ac:dyDescent="0.3">
      <c r="A41">
        <v>-1.1636512151043681</v>
      </c>
      <c r="B41">
        <v>-0.74082555013702345</v>
      </c>
    </row>
    <row r="42" spans="1:2" x14ac:dyDescent="0.3">
      <c r="A42">
        <v>3.574259864936268</v>
      </c>
      <c r="B42">
        <v>-1.5012163294964307</v>
      </c>
    </row>
    <row r="43" spans="1:2" x14ac:dyDescent="0.3">
      <c r="A43">
        <v>-1.7657443373136137</v>
      </c>
      <c r="B43">
        <v>0.4158430722278218</v>
      </c>
    </row>
    <row r="44" spans="1:2" x14ac:dyDescent="0.3">
      <c r="A44">
        <v>1.0468210193778624</v>
      </c>
      <c r="B44">
        <v>-0.48177938202598458</v>
      </c>
    </row>
    <row r="45" spans="1:2" x14ac:dyDescent="0.3">
      <c r="A45">
        <v>-0.70047357633817675</v>
      </c>
      <c r="B45">
        <v>-0.29391880982412266</v>
      </c>
    </row>
    <row r="46" spans="1:2" x14ac:dyDescent="0.3">
      <c r="A46">
        <v>-0.8486038810498111</v>
      </c>
      <c r="B46">
        <v>0.18276443706420439</v>
      </c>
    </row>
    <row r="47" spans="1:2" x14ac:dyDescent="0.3">
      <c r="A47">
        <v>-0.33606044168772692</v>
      </c>
      <c r="B47">
        <v>-1.1352991606774552</v>
      </c>
    </row>
    <row r="48" spans="1:2" x14ac:dyDescent="0.3">
      <c r="A48">
        <v>-0.7364904602886162</v>
      </c>
      <c r="B48">
        <v>-9.2007404952922839E-2</v>
      </c>
    </row>
    <row r="49" spans="1:2" x14ac:dyDescent="0.3">
      <c r="A49">
        <v>-1.2476302434297384</v>
      </c>
      <c r="B49">
        <v>0.23417762424619551</v>
      </c>
    </row>
    <row r="50" spans="1:2" x14ac:dyDescent="0.3">
      <c r="A50">
        <v>1.6307390453580425E-2</v>
      </c>
      <c r="B50">
        <v>0.5311331149554176</v>
      </c>
    </row>
    <row r="51" spans="1:2" x14ac:dyDescent="0.3">
      <c r="A51">
        <v>-0.36323964721935958</v>
      </c>
      <c r="B51">
        <v>0.51485796569388409</v>
      </c>
    </row>
    <row r="52" spans="1:2" x14ac:dyDescent="0.3">
      <c r="A52">
        <v>4.9049162497881795</v>
      </c>
      <c r="B52">
        <v>-2.1573518068473501</v>
      </c>
    </row>
    <row r="53" spans="1:2" x14ac:dyDescent="0.3">
      <c r="A53">
        <v>3.5550043735458132</v>
      </c>
      <c r="B53">
        <v>-2.1247411444008639</v>
      </c>
    </row>
    <row r="54" spans="1:2" x14ac:dyDescent="0.3">
      <c r="A54">
        <v>-0.53434094460472448</v>
      </c>
      <c r="B54">
        <v>0.66568129180573166</v>
      </c>
    </row>
    <row r="55" spans="1:2" x14ac:dyDescent="0.3">
      <c r="A55">
        <v>-1.2257492816131708</v>
      </c>
      <c r="B55">
        <v>0.39009335154730562</v>
      </c>
    </row>
    <row r="56" spans="1:2" x14ac:dyDescent="0.3">
      <c r="A56">
        <v>-1.2212511935542565</v>
      </c>
      <c r="B56">
        <v>1.1992278245397014</v>
      </c>
    </row>
    <row r="57" spans="1:2" x14ac:dyDescent="0.3">
      <c r="A57">
        <v>-1.601972043925538</v>
      </c>
      <c r="B57">
        <v>0.91485804382461811</v>
      </c>
    </row>
    <row r="58" spans="1:2" x14ac:dyDescent="0.3">
      <c r="A58">
        <v>-0.68611375605575042</v>
      </c>
      <c r="B58">
        <v>0.17809823205649164</v>
      </c>
    </row>
    <row r="59" spans="1:2" x14ac:dyDescent="0.3">
      <c r="A59">
        <v>-1.4289350946836372</v>
      </c>
      <c r="B59">
        <v>0.1066670262681115</v>
      </c>
    </row>
    <row r="60" spans="1:2" x14ac:dyDescent="0.3">
      <c r="A60">
        <v>2.2957323164292383E-2</v>
      </c>
      <c r="B60">
        <v>-6.88699987203302E-2</v>
      </c>
    </row>
    <row r="61" spans="1:2" x14ac:dyDescent="0.3">
      <c r="A61">
        <v>-1.3862360721953408</v>
      </c>
      <c r="B61">
        <v>0.19027095747284289</v>
      </c>
    </row>
    <row r="62" spans="1:2" x14ac:dyDescent="0.3">
      <c r="A62">
        <v>-1.4329134269137846</v>
      </c>
      <c r="B62">
        <v>0.58347853428772178</v>
      </c>
    </row>
    <row r="63" spans="1:2" x14ac:dyDescent="0.3">
      <c r="A63">
        <v>1.2723438354338712</v>
      </c>
      <c r="B63">
        <v>-1.3375748156443357</v>
      </c>
    </row>
    <row r="64" spans="1:2" x14ac:dyDescent="0.3">
      <c r="A64">
        <v>5.0062075137624849</v>
      </c>
      <c r="B64">
        <v>-1.4250170741448753</v>
      </c>
    </row>
    <row r="65" spans="1:2" x14ac:dyDescent="0.3">
      <c r="A65">
        <v>4.698376112356744</v>
      </c>
      <c r="B65">
        <v>-1.217390609108016</v>
      </c>
    </row>
    <row r="66" spans="1:2" x14ac:dyDescent="0.3">
      <c r="A66">
        <v>-1.3865886111637296</v>
      </c>
      <c r="B66">
        <v>0.34829288983493678</v>
      </c>
    </row>
    <row r="67" spans="1:2" x14ac:dyDescent="0.3">
      <c r="A67">
        <v>-8.1464109765479187E-2</v>
      </c>
      <c r="B67">
        <v>0.24344059474847113</v>
      </c>
    </row>
    <row r="68" spans="1:2" x14ac:dyDescent="0.3">
      <c r="A68">
        <v>-1.4771871076205958</v>
      </c>
      <c r="B68">
        <v>0.46552458907445193</v>
      </c>
    </row>
    <row r="69" spans="1:2" x14ac:dyDescent="0.3">
      <c r="A69">
        <v>-0.47885224273996208</v>
      </c>
      <c r="B69">
        <v>0.55870139257822415</v>
      </c>
    </row>
    <row r="70" spans="1:2" x14ac:dyDescent="0.3">
      <c r="A70">
        <v>-1.0385043353225976</v>
      </c>
      <c r="B70">
        <v>0.79026994005622975</v>
      </c>
    </row>
    <row r="71" spans="1:2" x14ac:dyDescent="0.3">
      <c r="A71">
        <v>-1.9040158371329408</v>
      </c>
      <c r="B71">
        <v>8.6530410666989729E-2</v>
      </c>
    </row>
    <row r="72" spans="1:2" x14ac:dyDescent="0.3">
      <c r="A72">
        <v>-1.7157744208331898</v>
      </c>
      <c r="B72">
        <v>1.0604028566226487</v>
      </c>
    </row>
    <row r="73" spans="1:2" x14ac:dyDescent="0.3">
      <c r="A73">
        <v>-0.12186277571751596</v>
      </c>
      <c r="B73">
        <v>-0.79726908886708425</v>
      </c>
    </row>
    <row r="74" spans="1:2" x14ac:dyDescent="0.3">
      <c r="A74">
        <v>1.9106382592998119</v>
      </c>
      <c r="B74">
        <v>-0.54253699391207399</v>
      </c>
    </row>
    <row r="75" spans="1:2" x14ac:dyDescent="0.3">
      <c r="A75">
        <v>0.12078684978757705</v>
      </c>
      <c r="B75">
        <v>-0.6326715556284852</v>
      </c>
    </row>
    <row r="76" spans="1:2" x14ac:dyDescent="0.3">
      <c r="A76">
        <v>1.1443497999689809</v>
      </c>
      <c r="B76">
        <v>-0.96932642435052463</v>
      </c>
    </row>
    <row r="77" spans="1:2" x14ac:dyDescent="0.3">
      <c r="A77">
        <v>-1.7223158756261073E-2</v>
      </c>
      <c r="B77">
        <v>-0.77291863125225735</v>
      </c>
    </row>
    <row r="78" spans="1:2" x14ac:dyDescent="0.3">
      <c r="A78">
        <v>0.37572493163312476</v>
      </c>
      <c r="B78">
        <v>-0.69912320930744609</v>
      </c>
    </row>
    <row r="79" spans="1:2" x14ac:dyDescent="0.3">
      <c r="A79">
        <v>1.1599698276121084</v>
      </c>
      <c r="B79">
        <v>-0.98215676909983829</v>
      </c>
    </row>
    <row r="80" spans="1:2" x14ac:dyDescent="0.3">
      <c r="A80">
        <v>5.2563968787075126</v>
      </c>
      <c r="B80">
        <v>0.22603273280045658</v>
      </c>
    </row>
    <row r="81" spans="1:2" x14ac:dyDescent="0.3">
      <c r="A81">
        <v>9.008783882137589</v>
      </c>
      <c r="B81">
        <v>-0.91849073612306065</v>
      </c>
    </row>
    <row r="82" spans="1:2" x14ac:dyDescent="0.3">
      <c r="A82">
        <v>0.41333269231852426</v>
      </c>
      <c r="B82">
        <v>0.7524519610375221</v>
      </c>
    </row>
    <row r="83" spans="1:2" x14ac:dyDescent="0.3">
      <c r="A83">
        <v>4.5011779334365229</v>
      </c>
      <c r="B83">
        <v>13.466404147382931</v>
      </c>
    </row>
    <row r="84" spans="1:2" x14ac:dyDescent="0.3">
      <c r="A84">
        <v>-0.90040255268159464</v>
      </c>
      <c r="B84">
        <v>0.86855719529821185</v>
      </c>
    </row>
    <row r="85" spans="1:2" x14ac:dyDescent="0.3">
      <c r="A85">
        <v>1.4370400380611876</v>
      </c>
      <c r="B85">
        <v>2.0711131121174167</v>
      </c>
    </row>
    <row r="86" spans="1:2" x14ac:dyDescent="0.3">
      <c r="A86">
        <v>-0.10871358669853071</v>
      </c>
      <c r="B86">
        <v>1.7005228896546267</v>
      </c>
    </row>
    <row r="87" spans="1:2" x14ac:dyDescent="0.3">
      <c r="A87">
        <v>-1.267915653330187</v>
      </c>
      <c r="B87">
        <v>0.52882637943269006</v>
      </c>
    </row>
    <row r="88" spans="1:2" x14ac:dyDescent="0.3">
      <c r="A88">
        <v>1.9107813422228888</v>
      </c>
      <c r="B88">
        <v>0.82965684275948937</v>
      </c>
    </row>
    <row r="89" spans="1:2" x14ac:dyDescent="0.3">
      <c r="A89">
        <v>1.2314098618605296</v>
      </c>
      <c r="B89">
        <v>0.83169408997532235</v>
      </c>
    </row>
    <row r="90" spans="1:2" x14ac:dyDescent="0.3">
      <c r="A90">
        <v>1.7539404943238677</v>
      </c>
      <c r="B90">
        <v>1.0721511244477278</v>
      </c>
    </row>
    <row r="91" spans="1:2" x14ac:dyDescent="0.3">
      <c r="A91">
        <v>0.5308372026127387</v>
      </c>
      <c r="B91">
        <v>0.91023499453226409</v>
      </c>
    </row>
    <row r="92" spans="1:2" x14ac:dyDescent="0.3">
      <c r="A92">
        <v>2.0545156491317655</v>
      </c>
      <c r="B92">
        <v>-1.0258765054392409</v>
      </c>
    </row>
    <row r="93" spans="1:2" x14ac:dyDescent="0.3">
      <c r="A93">
        <v>-1.6347397268562114</v>
      </c>
      <c r="B93">
        <v>0.11401883328787808</v>
      </c>
    </row>
    <row r="94" spans="1:2" x14ac:dyDescent="0.3">
      <c r="A94">
        <v>0.45291121811503648</v>
      </c>
      <c r="B94">
        <v>0.40733689533467016</v>
      </c>
    </row>
    <row r="95" spans="1:2" x14ac:dyDescent="0.3">
      <c r="A95">
        <v>2.8554930114773551</v>
      </c>
      <c r="B95">
        <v>-1.622024477079862</v>
      </c>
    </row>
    <row r="96" spans="1:2" x14ac:dyDescent="0.3">
      <c r="A96">
        <v>-0.15459945637605088</v>
      </c>
      <c r="B96">
        <v>-0.73438013265009161</v>
      </c>
    </row>
    <row r="97" spans="1:2" x14ac:dyDescent="0.3">
      <c r="A97">
        <v>-0.62441286839975896</v>
      </c>
      <c r="B97">
        <v>-0.56714572838768407</v>
      </c>
    </row>
    <row r="98" spans="1:2" x14ac:dyDescent="0.3">
      <c r="A98">
        <v>2.6136739373312321</v>
      </c>
      <c r="B98">
        <v>-0.64391877244234808</v>
      </c>
    </row>
    <row r="99" spans="1:2" x14ac:dyDescent="0.3">
      <c r="A99">
        <v>-0.94275739296210748</v>
      </c>
      <c r="B99">
        <v>0.47891110896050015</v>
      </c>
    </row>
    <row r="100" spans="1:2" x14ac:dyDescent="0.3">
      <c r="A100">
        <v>-0.92086981260978451</v>
      </c>
      <c r="B100">
        <v>0.4914418667165743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5A13-0BD8-49DD-A4D2-2FA5D877A425}">
  <dimension ref="A1:B88"/>
  <sheetViews>
    <sheetView workbookViewId="0"/>
  </sheetViews>
  <sheetFormatPr baseColWidth="10" defaultColWidth="8.88671875" defaultRowHeight="14.4" x14ac:dyDescent="0.3"/>
  <sheetData>
    <row r="1" spans="1:2" x14ac:dyDescent="0.3">
      <c r="A1">
        <v>-1.803458613979591</v>
      </c>
      <c r="B1">
        <v>-0.26234251636231309</v>
      </c>
    </row>
    <row r="2" spans="1:2" x14ac:dyDescent="0.3">
      <c r="A2">
        <v>-2.3551587951068575</v>
      </c>
      <c r="B2">
        <v>-0.47944435624776366</v>
      </c>
    </row>
    <row r="3" spans="1:2" x14ac:dyDescent="0.3">
      <c r="A3">
        <v>-1.1383302277460938</v>
      </c>
      <c r="B3">
        <v>-0.6300549328776518</v>
      </c>
    </row>
    <row r="4" spans="1:2" x14ac:dyDescent="0.3">
      <c r="A4">
        <v>-2.2313198827038336</v>
      </c>
      <c r="B4">
        <v>-0.37065992250462432</v>
      </c>
    </row>
    <row r="5" spans="1:2" x14ac:dyDescent="0.3">
      <c r="A5">
        <v>-9.7166040210855328E-3</v>
      </c>
      <c r="B5">
        <v>-0.22575724976006728</v>
      </c>
    </row>
    <row r="6" spans="1:2" x14ac:dyDescent="0.3">
      <c r="A6">
        <v>-1.427944495975664</v>
      </c>
      <c r="B6">
        <v>-0.24912658839105736</v>
      </c>
    </row>
    <row r="7" spans="1:2" x14ac:dyDescent="0.3">
      <c r="A7">
        <v>-2.2459090137274522</v>
      </c>
      <c r="B7">
        <v>-8.762657805633367E-2</v>
      </c>
    </row>
    <row r="8" spans="1:2" x14ac:dyDescent="0.3">
      <c r="A8">
        <v>-2.3285603090037195</v>
      </c>
      <c r="B8">
        <v>-0.42090873911002097</v>
      </c>
    </row>
    <row r="9" spans="1:2" x14ac:dyDescent="0.3">
      <c r="A9">
        <v>-2.3408901475758568</v>
      </c>
      <c r="B9">
        <v>-0.1783294586145264</v>
      </c>
    </row>
    <row r="10" spans="1:2" x14ac:dyDescent="0.3">
      <c r="A10">
        <v>3.3654417783061081</v>
      </c>
      <c r="B10">
        <v>-1.3740351240530526</v>
      </c>
    </row>
    <row r="11" spans="1:2" x14ac:dyDescent="0.3">
      <c r="A11">
        <v>4.7326251295842843</v>
      </c>
      <c r="B11">
        <v>-1.4130073700765295</v>
      </c>
    </row>
    <row r="12" spans="1:2" x14ac:dyDescent="0.3">
      <c r="A12">
        <v>-2.4347660600183558</v>
      </c>
      <c r="B12">
        <v>-0.32058054196758384</v>
      </c>
    </row>
    <row r="13" spans="1:2" x14ac:dyDescent="0.3">
      <c r="A13">
        <v>-1.3342168496436917</v>
      </c>
      <c r="B13">
        <v>-0.69042952437970384</v>
      </c>
    </row>
    <row r="14" spans="1:2" x14ac:dyDescent="0.3">
      <c r="A14">
        <v>-0.51038340882138278</v>
      </c>
      <c r="B14">
        <v>-0.84094510649058996</v>
      </c>
    </row>
    <row r="15" spans="1:2" x14ac:dyDescent="0.3">
      <c r="A15">
        <v>-2.4611829064587725</v>
      </c>
      <c r="B15">
        <v>-0.28807127124190929</v>
      </c>
    </row>
    <row r="16" spans="1:2" x14ac:dyDescent="0.3">
      <c r="A16">
        <v>-2.5071378488507436</v>
      </c>
      <c r="B16">
        <v>-0.36565169921166235</v>
      </c>
    </row>
    <row r="17" spans="1:2" x14ac:dyDescent="0.3">
      <c r="A17">
        <v>-2.4515387859784936</v>
      </c>
      <c r="B17">
        <v>-0.23484124288022973</v>
      </c>
    </row>
    <row r="18" spans="1:2" x14ac:dyDescent="0.3">
      <c r="A18">
        <v>-1.3840235399060978</v>
      </c>
      <c r="B18">
        <v>-0.53415594212479978</v>
      </c>
    </row>
    <row r="19" spans="1:2" x14ac:dyDescent="0.3">
      <c r="A19">
        <v>-1.8380147116547281</v>
      </c>
      <c r="B19">
        <v>-0.42224941477756228</v>
      </c>
    </row>
    <row r="20" spans="1:2" x14ac:dyDescent="0.3">
      <c r="A20">
        <v>-1.3382599716784016</v>
      </c>
      <c r="B20">
        <v>-0.47206596510169879</v>
      </c>
    </row>
    <row r="21" spans="1:2" x14ac:dyDescent="0.3">
      <c r="A21">
        <v>-0.95602417853283816</v>
      </c>
      <c r="B21">
        <v>-0.73119057357781947</v>
      </c>
    </row>
    <row r="22" spans="1:2" x14ac:dyDescent="0.3">
      <c r="A22">
        <v>-1.9952647000019723</v>
      </c>
      <c r="B22">
        <v>0.20652410782481867</v>
      </c>
    </row>
    <row r="23" spans="1:2" x14ac:dyDescent="0.3">
      <c r="A23">
        <v>-0.99248181591458218</v>
      </c>
      <c r="B23">
        <v>-0.56065900674113045</v>
      </c>
    </row>
    <row r="24" spans="1:2" x14ac:dyDescent="0.3">
      <c r="A24">
        <v>-1.8495065273323967</v>
      </c>
      <c r="B24">
        <v>-9.0335372770761715E-2</v>
      </c>
    </row>
    <row r="25" spans="1:2" x14ac:dyDescent="0.3">
      <c r="A25">
        <v>-1.4877024089240416</v>
      </c>
      <c r="B25">
        <v>-0.24068188916871264</v>
      </c>
    </row>
    <row r="26" spans="1:2" x14ac:dyDescent="0.3">
      <c r="A26">
        <v>0.34973347939924115</v>
      </c>
      <c r="B26">
        <v>5.749746461599925E-2</v>
      </c>
    </row>
    <row r="27" spans="1:2" x14ac:dyDescent="0.3">
      <c r="A27">
        <v>-1.7435669490609063</v>
      </c>
      <c r="B27">
        <v>0.6543898065642797</v>
      </c>
    </row>
    <row r="28" spans="1:2" x14ac:dyDescent="0.3">
      <c r="A28">
        <v>1.3438901374145575</v>
      </c>
      <c r="B28">
        <v>-0.3610982053075607</v>
      </c>
    </row>
    <row r="29" spans="1:2" x14ac:dyDescent="0.3">
      <c r="A29">
        <v>-1.1636512151043681</v>
      </c>
      <c r="B29">
        <v>-0.74082555013702345</v>
      </c>
    </row>
    <row r="30" spans="1:2" x14ac:dyDescent="0.3">
      <c r="A30">
        <v>3.574259864936268</v>
      </c>
      <c r="B30">
        <v>-1.5012163294964307</v>
      </c>
    </row>
    <row r="31" spans="1:2" x14ac:dyDescent="0.3">
      <c r="A31">
        <v>-1.7657443373136137</v>
      </c>
      <c r="B31">
        <v>0.4158430722278218</v>
      </c>
    </row>
    <row r="32" spans="1:2" x14ac:dyDescent="0.3">
      <c r="A32">
        <v>1.0468210193778624</v>
      </c>
      <c r="B32">
        <v>-0.48177938202598458</v>
      </c>
    </row>
    <row r="33" spans="1:2" x14ac:dyDescent="0.3">
      <c r="A33">
        <v>-0.70047357633817675</v>
      </c>
      <c r="B33">
        <v>-0.29391880982412266</v>
      </c>
    </row>
    <row r="34" spans="1:2" x14ac:dyDescent="0.3">
      <c r="A34">
        <v>-0.8486038810498111</v>
      </c>
      <c r="B34">
        <v>0.18276443706420439</v>
      </c>
    </row>
    <row r="35" spans="1:2" x14ac:dyDescent="0.3">
      <c r="A35">
        <v>-0.33606044168772692</v>
      </c>
      <c r="B35">
        <v>-1.1352991606774552</v>
      </c>
    </row>
    <row r="36" spans="1:2" x14ac:dyDescent="0.3">
      <c r="A36">
        <v>-0.7364904602886162</v>
      </c>
      <c r="B36">
        <v>-9.2007404952922839E-2</v>
      </c>
    </row>
    <row r="37" spans="1:2" x14ac:dyDescent="0.3">
      <c r="A37">
        <v>-1.2476302434297384</v>
      </c>
      <c r="B37">
        <v>0.23417762424619551</v>
      </c>
    </row>
    <row r="38" spans="1:2" x14ac:dyDescent="0.3">
      <c r="A38">
        <v>1.6307390453580425E-2</v>
      </c>
      <c r="B38">
        <v>0.5311331149554176</v>
      </c>
    </row>
    <row r="39" spans="1:2" x14ac:dyDescent="0.3">
      <c r="A39">
        <v>-0.36323964721935958</v>
      </c>
      <c r="B39">
        <v>0.51485796569388409</v>
      </c>
    </row>
    <row r="40" spans="1:2" x14ac:dyDescent="0.3">
      <c r="A40">
        <v>4.9049162497881795</v>
      </c>
      <c r="B40">
        <v>-2.1573518068473501</v>
      </c>
    </row>
    <row r="41" spans="1:2" x14ac:dyDescent="0.3">
      <c r="A41">
        <v>3.5550043735458132</v>
      </c>
      <c r="B41">
        <v>-2.1247411444008639</v>
      </c>
    </row>
    <row r="42" spans="1:2" x14ac:dyDescent="0.3">
      <c r="A42">
        <v>-0.53434094460472448</v>
      </c>
      <c r="B42">
        <v>0.66568129180573166</v>
      </c>
    </row>
    <row r="43" spans="1:2" x14ac:dyDescent="0.3">
      <c r="A43">
        <v>-1.2257492816131708</v>
      </c>
      <c r="B43">
        <v>0.39009335154730562</v>
      </c>
    </row>
    <row r="44" spans="1:2" x14ac:dyDescent="0.3">
      <c r="A44">
        <v>-1.2212511935542565</v>
      </c>
      <c r="B44">
        <v>1.1992278245397014</v>
      </c>
    </row>
    <row r="45" spans="1:2" x14ac:dyDescent="0.3">
      <c r="A45">
        <v>-1.601972043925538</v>
      </c>
      <c r="B45">
        <v>0.91485804382461811</v>
      </c>
    </row>
    <row r="46" spans="1:2" x14ac:dyDescent="0.3">
      <c r="A46">
        <v>-0.68611375605575042</v>
      </c>
      <c r="B46">
        <v>0.17809823205649164</v>
      </c>
    </row>
    <row r="47" spans="1:2" x14ac:dyDescent="0.3">
      <c r="A47">
        <v>-1.4289350946836372</v>
      </c>
      <c r="B47">
        <v>0.1066670262681115</v>
      </c>
    </row>
    <row r="48" spans="1:2" x14ac:dyDescent="0.3">
      <c r="A48">
        <v>2.2957323164292383E-2</v>
      </c>
      <c r="B48">
        <v>-6.88699987203302E-2</v>
      </c>
    </row>
    <row r="49" spans="1:2" x14ac:dyDescent="0.3">
      <c r="A49">
        <v>-1.3862360721953408</v>
      </c>
      <c r="B49">
        <v>0.19027095747284289</v>
      </c>
    </row>
    <row r="50" spans="1:2" x14ac:dyDescent="0.3">
      <c r="A50">
        <v>-1.4329134269137846</v>
      </c>
      <c r="B50">
        <v>0.58347853428772178</v>
      </c>
    </row>
    <row r="51" spans="1:2" x14ac:dyDescent="0.3">
      <c r="A51">
        <v>1.2723438354338712</v>
      </c>
      <c r="B51">
        <v>-1.3375748156443357</v>
      </c>
    </row>
    <row r="52" spans="1:2" x14ac:dyDescent="0.3">
      <c r="A52">
        <v>5.0062075137624849</v>
      </c>
      <c r="B52">
        <v>-1.4250170741448753</v>
      </c>
    </row>
    <row r="53" spans="1:2" x14ac:dyDescent="0.3">
      <c r="A53">
        <v>4.698376112356744</v>
      </c>
      <c r="B53">
        <v>-1.217390609108016</v>
      </c>
    </row>
    <row r="54" spans="1:2" x14ac:dyDescent="0.3">
      <c r="A54">
        <v>-1.3865886111637296</v>
      </c>
      <c r="B54">
        <v>0.34829288983493678</v>
      </c>
    </row>
    <row r="55" spans="1:2" x14ac:dyDescent="0.3">
      <c r="A55">
        <v>-8.1464109765479187E-2</v>
      </c>
      <c r="B55">
        <v>0.24344059474847113</v>
      </c>
    </row>
    <row r="56" spans="1:2" x14ac:dyDescent="0.3">
      <c r="A56">
        <v>-1.4771871076205958</v>
      </c>
      <c r="B56">
        <v>0.46552458907445193</v>
      </c>
    </row>
    <row r="57" spans="1:2" x14ac:dyDescent="0.3">
      <c r="A57">
        <v>-0.47885224273996208</v>
      </c>
      <c r="B57">
        <v>0.55870139257822415</v>
      </c>
    </row>
    <row r="58" spans="1:2" x14ac:dyDescent="0.3">
      <c r="A58">
        <v>-1.0385043353225976</v>
      </c>
      <c r="B58">
        <v>0.79026994005622975</v>
      </c>
    </row>
    <row r="59" spans="1:2" x14ac:dyDescent="0.3">
      <c r="A59">
        <v>-1.9040158371329408</v>
      </c>
      <c r="B59">
        <v>8.6530410666989729E-2</v>
      </c>
    </row>
    <row r="60" spans="1:2" x14ac:dyDescent="0.3">
      <c r="A60">
        <v>-1.7157744208331898</v>
      </c>
      <c r="B60">
        <v>1.0604028566226487</v>
      </c>
    </row>
    <row r="61" spans="1:2" x14ac:dyDescent="0.3">
      <c r="A61">
        <v>-0.12186277571751596</v>
      </c>
      <c r="B61">
        <v>-0.79726908886708425</v>
      </c>
    </row>
    <row r="62" spans="1:2" x14ac:dyDescent="0.3">
      <c r="A62">
        <v>1.9106382592998119</v>
      </c>
      <c r="B62">
        <v>-0.54253699391207399</v>
      </c>
    </row>
    <row r="63" spans="1:2" x14ac:dyDescent="0.3">
      <c r="A63">
        <v>0.12078684978757705</v>
      </c>
      <c r="B63">
        <v>-0.6326715556284852</v>
      </c>
    </row>
    <row r="64" spans="1:2" x14ac:dyDescent="0.3">
      <c r="A64">
        <v>1.1443497999689809</v>
      </c>
      <c r="B64">
        <v>-0.96932642435052463</v>
      </c>
    </row>
    <row r="65" spans="1:2" x14ac:dyDescent="0.3">
      <c r="A65">
        <v>-1.7223158756261073E-2</v>
      </c>
      <c r="B65">
        <v>-0.77291863125225735</v>
      </c>
    </row>
    <row r="66" spans="1:2" x14ac:dyDescent="0.3">
      <c r="A66">
        <v>0.37572493163312476</v>
      </c>
      <c r="B66">
        <v>-0.69912320930744609</v>
      </c>
    </row>
    <row r="67" spans="1:2" x14ac:dyDescent="0.3">
      <c r="A67">
        <v>1.1599698276121084</v>
      </c>
      <c r="B67">
        <v>-0.98215676909983829</v>
      </c>
    </row>
    <row r="68" spans="1:2" x14ac:dyDescent="0.3">
      <c r="A68">
        <v>5.2563968787075126</v>
      </c>
      <c r="B68">
        <v>0.22603273280045658</v>
      </c>
    </row>
    <row r="69" spans="1:2" x14ac:dyDescent="0.3">
      <c r="A69">
        <v>9.008783882137589</v>
      </c>
      <c r="B69">
        <v>-0.91849073612306065</v>
      </c>
    </row>
    <row r="70" spans="1:2" x14ac:dyDescent="0.3">
      <c r="A70">
        <v>0.41333269231852426</v>
      </c>
      <c r="B70">
        <v>0.7524519610375221</v>
      </c>
    </row>
    <row r="71" spans="1:2" x14ac:dyDescent="0.3">
      <c r="A71">
        <v>4.5011779334365229</v>
      </c>
      <c r="B71">
        <v>13.466404147382931</v>
      </c>
    </row>
    <row r="72" spans="1:2" x14ac:dyDescent="0.3">
      <c r="A72">
        <v>-0.90040255268159464</v>
      </c>
      <c r="B72">
        <v>0.86855719529821185</v>
      </c>
    </row>
    <row r="73" spans="1:2" x14ac:dyDescent="0.3">
      <c r="A73">
        <v>1.4370400380611876</v>
      </c>
      <c r="B73">
        <v>2.0711131121174167</v>
      </c>
    </row>
    <row r="74" spans="1:2" x14ac:dyDescent="0.3">
      <c r="A74">
        <v>-0.10871358669853071</v>
      </c>
      <c r="B74">
        <v>1.7005228896546267</v>
      </c>
    </row>
    <row r="75" spans="1:2" x14ac:dyDescent="0.3">
      <c r="A75">
        <v>-1.267915653330187</v>
      </c>
      <c r="B75">
        <v>0.52882637943269006</v>
      </c>
    </row>
    <row r="76" spans="1:2" x14ac:dyDescent="0.3">
      <c r="A76">
        <v>1.9107813422228888</v>
      </c>
      <c r="B76">
        <v>0.82965684275948937</v>
      </c>
    </row>
    <row r="77" spans="1:2" x14ac:dyDescent="0.3">
      <c r="A77">
        <v>1.2314098618605296</v>
      </c>
      <c r="B77">
        <v>0.83169408997532235</v>
      </c>
    </row>
    <row r="78" spans="1:2" x14ac:dyDescent="0.3">
      <c r="A78">
        <v>1.7539404943238677</v>
      </c>
      <c r="B78">
        <v>1.0721511244477278</v>
      </c>
    </row>
    <row r="79" spans="1:2" x14ac:dyDescent="0.3">
      <c r="A79">
        <v>0.5308372026127387</v>
      </c>
      <c r="B79">
        <v>0.91023499453226409</v>
      </c>
    </row>
    <row r="80" spans="1:2" x14ac:dyDescent="0.3">
      <c r="A80">
        <v>2.0545156491317655</v>
      </c>
      <c r="B80">
        <v>-1.0258765054392409</v>
      </c>
    </row>
    <row r="81" spans="1:2" x14ac:dyDescent="0.3">
      <c r="A81">
        <v>-1.6347397268562114</v>
      </c>
      <c r="B81">
        <v>0.11401883328787808</v>
      </c>
    </row>
    <row r="82" spans="1:2" x14ac:dyDescent="0.3">
      <c r="A82">
        <v>0.45291121811503648</v>
      </c>
      <c r="B82">
        <v>0.40733689533467016</v>
      </c>
    </row>
    <row r="83" spans="1:2" x14ac:dyDescent="0.3">
      <c r="A83">
        <v>2.8554930114773551</v>
      </c>
      <c r="B83">
        <v>-1.622024477079862</v>
      </c>
    </row>
    <row r="84" spans="1:2" x14ac:dyDescent="0.3">
      <c r="A84">
        <v>-0.15459945637605088</v>
      </c>
      <c r="B84">
        <v>-0.73438013265009161</v>
      </c>
    </row>
    <row r="85" spans="1:2" x14ac:dyDescent="0.3">
      <c r="A85">
        <v>-0.62441286839975896</v>
      </c>
      <c r="B85">
        <v>-0.56714572838768407</v>
      </c>
    </row>
    <row r="86" spans="1:2" x14ac:dyDescent="0.3">
      <c r="A86">
        <v>2.6136739373312321</v>
      </c>
      <c r="B86">
        <v>-0.64391877244234808</v>
      </c>
    </row>
    <row r="87" spans="1:2" x14ac:dyDescent="0.3">
      <c r="A87">
        <v>-0.94275739296210748</v>
      </c>
      <c r="B87">
        <v>0.47891110896050015</v>
      </c>
    </row>
    <row r="88" spans="1:2" x14ac:dyDescent="0.3">
      <c r="A88">
        <v>-0.92086981260978451</v>
      </c>
      <c r="B88">
        <v>0.4914418667165743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7BA1-B42B-4B91-B5CC-B675F933A55B}">
  <dimension ref="A1:B12"/>
  <sheetViews>
    <sheetView workbookViewId="0"/>
  </sheetViews>
  <sheetFormatPr baseColWidth="10" defaultColWidth="8.88671875" defaultRowHeight="14.4" x14ac:dyDescent="0.3"/>
  <sheetData>
    <row r="1" spans="1:2" x14ac:dyDescent="0.3">
      <c r="A1">
        <v>0.37936200347420962</v>
      </c>
      <c r="B1">
        <v>0.22945728494756018</v>
      </c>
    </row>
    <row r="2" spans="1:2" x14ac:dyDescent="0.3">
      <c r="A2">
        <v>0.29420895009228759</v>
      </c>
      <c r="B2">
        <v>0.65881286833686625</v>
      </c>
    </row>
    <row r="3" spans="1:2" x14ac:dyDescent="0.3">
      <c r="A3">
        <v>0.89910340206985595</v>
      </c>
      <c r="B3">
        <v>1.0519435069405723E-2</v>
      </c>
    </row>
    <row r="4" spans="1:2" x14ac:dyDescent="0.3">
      <c r="A4">
        <v>-8.4071490786392492E-2</v>
      </c>
      <c r="B4">
        <v>6.904586655044849E-2</v>
      </c>
    </row>
    <row r="5" spans="1:2" x14ac:dyDescent="0.3">
      <c r="A5">
        <v>0.65850282296357709</v>
      </c>
      <c r="B5">
        <v>-0.2924568343930985</v>
      </c>
    </row>
    <row r="6" spans="1:2" x14ac:dyDescent="0.3">
      <c r="A6">
        <v>0.72869720054827791</v>
      </c>
      <c r="B6">
        <v>-0.38616273965486098</v>
      </c>
    </row>
    <row r="7" spans="1:2" x14ac:dyDescent="0.3">
      <c r="A7">
        <v>0.78401772237671419</v>
      </c>
      <c r="B7">
        <v>-0.39130205235836241</v>
      </c>
    </row>
    <row r="8" spans="1:2" x14ac:dyDescent="0.3">
      <c r="A8">
        <v>0.83788556151245275</v>
      </c>
      <c r="B8">
        <v>-0.31985745660955611</v>
      </c>
    </row>
    <row r="9" spans="1:2" x14ac:dyDescent="0.3">
      <c r="A9">
        <v>0.85886813790357786</v>
      </c>
      <c r="B9">
        <v>3.7819348675034378E-2</v>
      </c>
    </row>
    <row r="10" spans="1:2" x14ac:dyDescent="0.3">
      <c r="A10">
        <v>0.79070199721485268</v>
      </c>
      <c r="B10">
        <v>0.43629669310331076</v>
      </c>
    </row>
    <row r="11" spans="1:2" x14ac:dyDescent="0.3">
      <c r="A11">
        <v>0.22055389948933868</v>
      </c>
      <c r="B11">
        <v>0.87683613625484536</v>
      </c>
    </row>
    <row r="12" spans="1:2" x14ac:dyDescent="0.3">
      <c r="A12">
        <v>0.22055389948933873</v>
      </c>
      <c r="B12">
        <v>0.87683613625484502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8EC8-DB5D-4A34-9DD6-A13635492994}">
  <dimension ref="A1:B12"/>
  <sheetViews>
    <sheetView workbookViewId="0"/>
  </sheetViews>
  <sheetFormatPr baseColWidth="10" defaultColWidth="8.88671875" defaultRowHeight="14.4" x14ac:dyDescent="0.3"/>
  <sheetData>
    <row r="1" spans="1:2" x14ac:dyDescent="0.3">
      <c r="A1">
        <v>0.42214003147571666</v>
      </c>
      <c r="B1">
        <v>0.19674975308075518</v>
      </c>
    </row>
    <row r="2" spans="1:2" x14ac:dyDescent="0.3">
      <c r="A2">
        <v>0.31642310102465554</v>
      </c>
      <c r="B2">
        <v>0.63833793565694452</v>
      </c>
    </row>
    <row r="3" spans="1:2" x14ac:dyDescent="0.3">
      <c r="A3">
        <v>0.9030963864243039</v>
      </c>
      <c r="B3">
        <v>-7.9994590491374376E-3</v>
      </c>
    </row>
    <row r="4" spans="1:2" x14ac:dyDescent="0.3">
      <c r="A4">
        <v>-8.411658804259084E-2</v>
      </c>
      <c r="B4">
        <v>6.5478293189376674E-2</v>
      </c>
    </row>
    <row r="5" spans="1:2" x14ac:dyDescent="0.3">
      <c r="A5">
        <v>0.57549152494859446</v>
      </c>
      <c r="B5">
        <v>-0.24724826736905645</v>
      </c>
    </row>
    <row r="6" spans="1:2" x14ac:dyDescent="0.3">
      <c r="A6">
        <v>0.74001796554086274</v>
      </c>
      <c r="B6">
        <v>-0.35923272719101573</v>
      </c>
    </row>
    <row r="7" spans="1:2" x14ac:dyDescent="0.3">
      <c r="A7">
        <v>0.80094611942331928</v>
      </c>
      <c r="B7">
        <v>-0.37656967163079136</v>
      </c>
    </row>
    <row r="8" spans="1:2" x14ac:dyDescent="0.3">
      <c r="A8">
        <v>0.84829722698766752</v>
      </c>
      <c r="B8">
        <v>-0.3209504273801958</v>
      </c>
    </row>
    <row r="9" spans="1:2" x14ac:dyDescent="0.3">
      <c r="A9">
        <v>0.86890768847826472</v>
      </c>
      <c r="B9">
        <v>1.1944055725096539E-2</v>
      </c>
    </row>
    <row r="10" spans="1:2" x14ac:dyDescent="0.3">
      <c r="A10">
        <v>0.78654566704281625</v>
      </c>
      <c r="B10">
        <v>0.41411524034261121</v>
      </c>
    </row>
    <row r="11" spans="1:2" x14ac:dyDescent="0.3">
      <c r="A11">
        <v>0.20950692767839485</v>
      </c>
      <c r="B11">
        <v>0.89160244137956213</v>
      </c>
    </row>
    <row r="12" spans="1:2" x14ac:dyDescent="0.3">
      <c r="A12">
        <v>0.20950692767839485</v>
      </c>
      <c r="B12">
        <v>0.89160244137956213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C768-D1E7-4D20-95D3-D357C23B30FA}">
  <dimension ref="A1:B95"/>
  <sheetViews>
    <sheetView workbookViewId="0"/>
  </sheetViews>
  <sheetFormatPr baseColWidth="10" defaultColWidth="8.88671875" defaultRowHeight="14.4" x14ac:dyDescent="0.3"/>
  <sheetData>
    <row r="1" spans="1:2" x14ac:dyDescent="0.3">
      <c r="A1">
        <v>-0.82970677466211851</v>
      </c>
      <c r="B1">
        <v>-8.2686973106520276E-2</v>
      </c>
    </row>
    <row r="2" spans="1:2" x14ac:dyDescent="0.3">
      <c r="A2">
        <v>-0.77176264227872515</v>
      </c>
      <c r="B2">
        <v>0.18494537165557257</v>
      </c>
    </row>
    <row r="3" spans="1:2" x14ac:dyDescent="0.3">
      <c r="A3">
        <v>-1.5207983570403261</v>
      </c>
      <c r="B3">
        <v>0.1179185781033887</v>
      </c>
    </row>
    <row r="4" spans="1:2" x14ac:dyDescent="0.3">
      <c r="A4">
        <v>-7.8101855982198196E-2</v>
      </c>
      <c r="B4">
        <v>-8.1987685405488508E-2</v>
      </c>
    </row>
    <row r="5" spans="1:2" x14ac:dyDescent="0.3">
      <c r="A5">
        <v>-1.4620932632839756</v>
      </c>
      <c r="B5">
        <v>0.17420748838371658</v>
      </c>
    </row>
    <row r="6" spans="1:2" x14ac:dyDescent="0.3">
      <c r="A6">
        <v>-1.4881186084846543</v>
      </c>
      <c r="B6">
        <v>0.56116688797516101</v>
      </c>
    </row>
    <row r="7" spans="1:2" x14ac:dyDescent="0.3">
      <c r="A7">
        <v>1.0253841998640005</v>
      </c>
      <c r="B7">
        <v>-1.1932267342164622</v>
      </c>
    </row>
    <row r="8" spans="1:2" x14ac:dyDescent="0.3">
      <c r="A8">
        <v>4.6845661265421423</v>
      </c>
      <c r="B8">
        <v>-1.2812411459017665</v>
      </c>
    </row>
    <row r="9" spans="1:2" x14ac:dyDescent="0.3">
      <c r="A9">
        <v>4.4580808468959807</v>
      </c>
      <c r="B9">
        <v>-1.1658572600252135</v>
      </c>
    </row>
    <row r="10" spans="1:2" x14ac:dyDescent="0.3">
      <c r="A10">
        <v>-0.55861426200615971</v>
      </c>
      <c r="B10">
        <v>0.5499863665269431</v>
      </c>
    </row>
    <row r="11" spans="1:2" x14ac:dyDescent="0.3">
      <c r="A11">
        <v>-1.0972481885856158</v>
      </c>
      <c r="B11">
        <v>0.76934389777683176</v>
      </c>
    </row>
    <row r="12" spans="1:2" x14ac:dyDescent="0.3">
      <c r="A12">
        <v>-1.9734018446473223</v>
      </c>
      <c r="B12">
        <v>5.9100577641902761E-2</v>
      </c>
    </row>
    <row r="13" spans="1:2" x14ac:dyDescent="0.3">
      <c r="A13">
        <v>-1.7872000805143067</v>
      </c>
      <c r="B13">
        <v>1.0328669676762285</v>
      </c>
    </row>
    <row r="14" spans="1:2" x14ac:dyDescent="0.3">
      <c r="A14">
        <v>2.4455253797852956</v>
      </c>
      <c r="B14">
        <v>-0.30540587507828837</v>
      </c>
    </row>
    <row r="15" spans="1:2" x14ac:dyDescent="0.3">
      <c r="A15">
        <v>0.84225386193958962</v>
      </c>
      <c r="B15">
        <v>-0.21888347634374419</v>
      </c>
    </row>
    <row r="16" spans="1:2" x14ac:dyDescent="0.3">
      <c r="A16">
        <v>2.0566269118073843</v>
      </c>
      <c r="B16">
        <v>-0.70688093176709532</v>
      </c>
    </row>
    <row r="17" spans="1:2" x14ac:dyDescent="0.3">
      <c r="A17">
        <v>-0.8208675981466097</v>
      </c>
      <c r="B17">
        <v>-0.73975404176866577</v>
      </c>
    </row>
    <row r="18" spans="1:2" x14ac:dyDescent="0.3">
      <c r="A18">
        <v>6.5666422074083659</v>
      </c>
      <c r="B18">
        <v>-1.7810218147013364</v>
      </c>
    </row>
    <row r="19" spans="1:2" x14ac:dyDescent="0.3">
      <c r="A19">
        <v>-1.5584473177385634</v>
      </c>
      <c r="B19">
        <v>-0.21991222142765485</v>
      </c>
    </row>
    <row r="20" spans="1:2" x14ac:dyDescent="0.3">
      <c r="A20">
        <v>-2.3429386713917433</v>
      </c>
      <c r="B20">
        <v>-7.7104026403861742E-2</v>
      </c>
    </row>
    <row r="21" spans="1:2" x14ac:dyDescent="0.3">
      <c r="A21">
        <v>-2.4505349572694093</v>
      </c>
      <c r="B21">
        <v>-0.3842434282205584</v>
      </c>
    </row>
    <row r="22" spans="1:2" x14ac:dyDescent="0.3">
      <c r="A22">
        <v>-2.4471110604737243</v>
      </c>
      <c r="B22">
        <v>-0.15776358687422998</v>
      </c>
    </row>
    <row r="23" spans="1:2" x14ac:dyDescent="0.3">
      <c r="A23">
        <v>3.0244648488414096</v>
      </c>
      <c r="B23">
        <v>-1.2202916229509762</v>
      </c>
    </row>
    <row r="24" spans="1:2" x14ac:dyDescent="0.3">
      <c r="A24">
        <v>4.3589776499153974</v>
      </c>
      <c r="B24">
        <v>-1.2478152920096395</v>
      </c>
    </row>
    <row r="25" spans="1:2" x14ac:dyDescent="0.3">
      <c r="A25">
        <v>-2.5502792245000712</v>
      </c>
      <c r="B25">
        <v>-0.2935233320890358</v>
      </c>
    </row>
    <row r="26" spans="1:2" x14ac:dyDescent="0.3">
      <c r="A26">
        <v>-1.4739198707740708</v>
      </c>
      <c r="B26">
        <v>-0.64354022133612276</v>
      </c>
    </row>
    <row r="27" spans="1:2" x14ac:dyDescent="0.3">
      <c r="A27">
        <v>-0.65900447593839939</v>
      </c>
      <c r="B27">
        <v>-0.79633188924287823</v>
      </c>
    </row>
    <row r="28" spans="1:2" x14ac:dyDescent="0.3">
      <c r="A28">
        <v>0.8974980284370061</v>
      </c>
      <c r="B28">
        <v>-0.46112993920043555</v>
      </c>
    </row>
    <row r="29" spans="1:2" x14ac:dyDescent="0.3">
      <c r="A29">
        <v>-0.82447616203313745</v>
      </c>
      <c r="B29">
        <v>-0.25271377622350316</v>
      </c>
    </row>
    <row r="30" spans="1:2" x14ac:dyDescent="0.3">
      <c r="A30">
        <v>-0.96938612468384244</v>
      </c>
      <c r="B30">
        <v>0.23808764975099161</v>
      </c>
    </row>
    <row r="31" spans="1:2" x14ac:dyDescent="0.3">
      <c r="A31">
        <v>-1.329926393354534</v>
      </c>
      <c r="B31">
        <v>0.23823397404674806</v>
      </c>
    </row>
    <row r="32" spans="1:2" x14ac:dyDescent="0.3">
      <c r="A32">
        <v>-7.8876557615651904E-2</v>
      </c>
      <c r="B32">
        <v>0.53496761316176977</v>
      </c>
    </row>
    <row r="33" spans="1:2" x14ac:dyDescent="0.3">
      <c r="A33">
        <v>-0.44364167359516793</v>
      </c>
      <c r="B33">
        <v>0.52693725149103077</v>
      </c>
    </row>
    <row r="34" spans="1:2" x14ac:dyDescent="0.3">
      <c r="A34">
        <v>4.4727704458502249</v>
      </c>
      <c r="B34">
        <v>-1.8757648763450216</v>
      </c>
    </row>
    <row r="35" spans="1:2" x14ac:dyDescent="0.3">
      <c r="A35">
        <v>3.1362482123349609</v>
      </c>
      <c r="B35">
        <v>-1.8321595757042104</v>
      </c>
    </row>
    <row r="36" spans="1:2" x14ac:dyDescent="0.3">
      <c r="A36">
        <v>-0.60597771602504347</v>
      </c>
      <c r="B36">
        <v>0.67786871144443206</v>
      </c>
    </row>
    <row r="37" spans="1:2" x14ac:dyDescent="0.3">
      <c r="A37">
        <v>-1.3009641039363393</v>
      </c>
      <c r="B37">
        <v>0.39914158077863776</v>
      </c>
    </row>
    <row r="38" spans="1:2" x14ac:dyDescent="0.3">
      <c r="A38">
        <v>-1.2594370778009263</v>
      </c>
      <c r="B38">
        <v>1.193933800334553</v>
      </c>
    </row>
    <row r="39" spans="1:2" x14ac:dyDescent="0.3">
      <c r="A39">
        <v>-1.6485399123593423</v>
      </c>
      <c r="B39">
        <v>0.90628932585220678</v>
      </c>
    </row>
    <row r="40" spans="1:2" x14ac:dyDescent="0.3">
      <c r="A40">
        <v>-1.4654414176984849</v>
      </c>
      <c r="B40">
        <v>0.3504077185343894</v>
      </c>
    </row>
    <row r="41" spans="1:2" x14ac:dyDescent="0.3">
      <c r="A41">
        <v>-0.17721842897258555</v>
      </c>
      <c r="B41">
        <v>0.23563002847847456</v>
      </c>
    </row>
    <row r="42" spans="1:2" x14ac:dyDescent="0.3">
      <c r="A42">
        <v>-1.5438442737902112</v>
      </c>
      <c r="B42">
        <v>0.43939600254975508</v>
      </c>
    </row>
    <row r="43" spans="1:2" x14ac:dyDescent="0.3">
      <c r="A43">
        <v>2.3276794080904271</v>
      </c>
      <c r="B43">
        <v>-0.47025340160364876</v>
      </c>
    </row>
    <row r="44" spans="1:2" x14ac:dyDescent="0.3">
      <c r="A44">
        <v>-1.0251331984707863</v>
      </c>
      <c r="B44">
        <v>0.48083085666892139</v>
      </c>
    </row>
    <row r="45" spans="1:2" x14ac:dyDescent="0.3">
      <c r="A45">
        <v>-0.99542500235982223</v>
      </c>
      <c r="B45">
        <v>0.49483250035945348</v>
      </c>
    </row>
    <row r="46" spans="1:2" x14ac:dyDescent="0.3">
      <c r="A46">
        <v>-1.919742883868736</v>
      </c>
      <c r="B46">
        <v>-0.22960068759882565</v>
      </c>
    </row>
    <row r="47" spans="1:2" x14ac:dyDescent="0.3">
      <c r="A47">
        <v>-2.4831342708329087</v>
      </c>
      <c r="B47">
        <v>-0.43509804032536642</v>
      </c>
    </row>
    <row r="48" spans="1:2" x14ac:dyDescent="0.3">
      <c r="A48">
        <v>-1.283430544316337</v>
      </c>
      <c r="B48">
        <v>-0.5828030863686261</v>
      </c>
    </row>
    <row r="49" spans="1:2" x14ac:dyDescent="0.3">
      <c r="A49">
        <v>-2.3503913654480986</v>
      </c>
      <c r="B49">
        <v>-0.33771464719639988</v>
      </c>
    </row>
    <row r="50" spans="1:2" x14ac:dyDescent="0.3">
      <c r="A50">
        <v>-0.16545944714934163</v>
      </c>
      <c r="B50">
        <v>-0.1856075954572384</v>
      </c>
    </row>
    <row r="51" spans="1:2" x14ac:dyDescent="0.3">
      <c r="A51">
        <v>-2.5790241725088134</v>
      </c>
      <c r="B51">
        <v>-0.25445045738373206</v>
      </c>
    </row>
    <row r="52" spans="1:2" x14ac:dyDescent="0.3">
      <c r="A52">
        <v>-2.6295593429383128</v>
      </c>
      <c r="B52">
        <v>-0.32937197759775227</v>
      </c>
    </row>
    <row r="53" spans="1:2" x14ac:dyDescent="0.3">
      <c r="A53">
        <v>-2.5682727805111929</v>
      </c>
      <c r="B53">
        <v>-0.19936559170838025</v>
      </c>
    </row>
    <row r="54" spans="1:2" x14ac:dyDescent="0.3">
      <c r="A54">
        <v>-1.5134614078005642</v>
      </c>
      <c r="B54">
        <v>-0.50159218163932429</v>
      </c>
    </row>
    <row r="55" spans="1:2" x14ac:dyDescent="0.3">
      <c r="A55">
        <v>-1.9645032612373807</v>
      </c>
      <c r="B55">
        <v>-0.38550915385107526</v>
      </c>
    </row>
    <row r="56" spans="1:2" x14ac:dyDescent="0.3">
      <c r="A56">
        <v>-1.4651927554321325</v>
      </c>
      <c r="B56">
        <v>-0.43943455274984489</v>
      </c>
    </row>
    <row r="57" spans="1:2" x14ac:dyDescent="0.3">
      <c r="A57">
        <v>-1.0983444720467062</v>
      </c>
      <c r="B57">
        <v>-0.68712333776649881</v>
      </c>
    </row>
    <row r="58" spans="1:2" x14ac:dyDescent="0.3">
      <c r="A58">
        <v>-2.0678230745376247</v>
      </c>
      <c r="B58">
        <v>0.19412178344466516</v>
      </c>
    </row>
    <row r="59" spans="1:2" x14ac:dyDescent="0.3">
      <c r="A59">
        <v>-1.7924890778316727</v>
      </c>
      <c r="B59">
        <v>0.63221057512890033</v>
      </c>
    </row>
    <row r="60" spans="1:2" x14ac:dyDescent="0.3">
      <c r="A60">
        <v>1.1936341202360685</v>
      </c>
      <c r="B60">
        <v>-0.35952626865577431</v>
      </c>
    </row>
    <row r="61" spans="1:2" x14ac:dyDescent="0.3">
      <c r="A61">
        <v>-1.3132280930137952</v>
      </c>
      <c r="B61">
        <v>-0.69432305743749312</v>
      </c>
    </row>
    <row r="62" spans="1:2" x14ac:dyDescent="0.3">
      <c r="A62">
        <v>3.2202705774427822</v>
      </c>
      <c r="B62">
        <v>-1.3328750514416434</v>
      </c>
    </row>
    <row r="63" spans="1:2" x14ac:dyDescent="0.3">
      <c r="A63">
        <v>1.8223519626897764</v>
      </c>
      <c r="B63">
        <v>0.75534124134956659</v>
      </c>
    </row>
    <row r="64" spans="1:2" x14ac:dyDescent="0.3">
      <c r="A64">
        <v>1.1550290273292696</v>
      </c>
      <c r="B64">
        <v>0.76325705916726638</v>
      </c>
    </row>
    <row r="65" spans="1:2" x14ac:dyDescent="0.3">
      <c r="A65">
        <v>1.6733439834369181</v>
      </c>
      <c r="B65">
        <v>0.99979464054146261</v>
      </c>
    </row>
    <row r="66" spans="1:2" x14ac:dyDescent="0.3">
      <c r="A66">
        <v>0.46806777043205522</v>
      </c>
      <c r="B66">
        <v>0.86115093413312049</v>
      </c>
    </row>
    <row r="67" spans="1:2" x14ac:dyDescent="0.3">
      <c r="A67">
        <v>-1.1221749475741445</v>
      </c>
      <c r="B67">
        <v>-0.53141004347417609</v>
      </c>
    </row>
    <row r="68" spans="1:2" x14ac:dyDescent="0.3">
      <c r="A68">
        <v>-1.9423873753225225</v>
      </c>
      <c r="B68">
        <v>-8.8611248997414765E-2</v>
      </c>
    </row>
    <row r="69" spans="1:2" x14ac:dyDescent="0.3">
      <c r="A69">
        <v>-1.5902531971636082</v>
      </c>
      <c r="B69">
        <v>-0.22289620997857593</v>
      </c>
    </row>
    <row r="70" spans="1:2" x14ac:dyDescent="0.3">
      <c r="A70">
        <v>0.22728434819160495</v>
      </c>
      <c r="B70">
        <v>5.4647574403728187E-2</v>
      </c>
    </row>
    <row r="71" spans="1:2" x14ac:dyDescent="0.3">
      <c r="A71">
        <v>-1.8284564057180428</v>
      </c>
      <c r="B71">
        <v>0.40482456036091835</v>
      </c>
    </row>
    <row r="72" spans="1:2" x14ac:dyDescent="0.3">
      <c r="A72">
        <v>-0.56606819027596822</v>
      </c>
      <c r="B72">
        <v>-1.0100837984434838</v>
      </c>
    </row>
    <row r="73" spans="1:2" x14ac:dyDescent="0.3">
      <c r="A73">
        <v>-0.32481905563323127</v>
      </c>
      <c r="B73">
        <v>-0.71419230057124272</v>
      </c>
    </row>
    <row r="74" spans="1:2" x14ac:dyDescent="0.3">
      <c r="A74">
        <v>1.6962854678892536</v>
      </c>
      <c r="B74">
        <v>-0.47679601226444568</v>
      </c>
    </row>
    <row r="75" spans="1:2" x14ac:dyDescent="0.3">
      <c r="A75">
        <v>-3.8802704750852783E-2</v>
      </c>
      <c r="B75">
        <v>-0.59057557044342579</v>
      </c>
    </row>
    <row r="76" spans="1:2" x14ac:dyDescent="0.3">
      <c r="A76">
        <v>0.93192121570530129</v>
      </c>
      <c r="B76">
        <v>-0.8866087538201558</v>
      </c>
    </row>
    <row r="77" spans="1:2" x14ac:dyDescent="0.3">
      <c r="A77">
        <v>-0.1933897544817631</v>
      </c>
      <c r="B77">
        <v>-0.70721450614927517</v>
      </c>
    </row>
    <row r="78" spans="1:2" x14ac:dyDescent="0.3">
      <c r="A78">
        <v>0.19706593715353118</v>
      </c>
      <c r="B78">
        <v>-0.62843642480490025</v>
      </c>
    </row>
    <row r="79" spans="1:2" x14ac:dyDescent="0.3">
      <c r="A79">
        <v>0.94491436794308936</v>
      </c>
      <c r="B79">
        <v>-0.89606877134777441</v>
      </c>
    </row>
    <row r="80" spans="1:2" x14ac:dyDescent="0.3">
      <c r="A80">
        <v>-0.95533111288817274</v>
      </c>
      <c r="B80">
        <v>0.83832679434853519</v>
      </c>
    </row>
    <row r="81" spans="1:2" x14ac:dyDescent="0.3">
      <c r="A81">
        <v>1.4068766848689955</v>
      </c>
      <c r="B81">
        <v>1.995348999660804</v>
      </c>
    </row>
    <row r="82" spans="1:2" x14ac:dyDescent="0.3">
      <c r="A82">
        <v>-0.13830875233071177</v>
      </c>
      <c r="B82">
        <v>1.6727432560924105</v>
      </c>
    </row>
    <row r="83" spans="1:2" x14ac:dyDescent="0.3">
      <c r="A83">
        <v>-1.3347769312462519</v>
      </c>
      <c r="B83">
        <v>0.5019438960638628</v>
      </c>
    </row>
    <row r="84" spans="1:2" x14ac:dyDescent="0.3">
      <c r="A84">
        <v>1.775244697695104</v>
      </c>
      <c r="B84">
        <v>-0.89245401551867365</v>
      </c>
    </row>
    <row r="85" spans="1:2" x14ac:dyDescent="0.3">
      <c r="A85">
        <v>-1.7251676035145806</v>
      </c>
      <c r="B85">
        <v>0.10694846425299771</v>
      </c>
    </row>
    <row r="86" spans="1:2" x14ac:dyDescent="0.3">
      <c r="A86">
        <v>0.32493025391572289</v>
      </c>
      <c r="B86">
        <v>0.40864237334089715</v>
      </c>
    </row>
    <row r="87" spans="1:2" x14ac:dyDescent="0.3">
      <c r="A87">
        <v>2.4831768174614957</v>
      </c>
      <c r="B87">
        <v>-1.4152664142207136</v>
      </c>
    </row>
    <row r="88" spans="1:2" x14ac:dyDescent="0.3">
      <c r="A88">
        <v>-0.36559796261548283</v>
      </c>
      <c r="B88">
        <v>-0.63345266973320125</v>
      </c>
    </row>
    <row r="89" spans="1:2" x14ac:dyDescent="0.3">
      <c r="A89">
        <v>-0.81412640189314167</v>
      </c>
      <c r="B89">
        <v>-0.48484391728902293</v>
      </c>
    </row>
    <row r="90" spans="1:2" x14ac:dyDescent="0.3">
      <c r="A90">
        <v>5.0388612508819515</v>
      </c>
      <c r="B90">
        <v>0.21930121344792042</v>
      </c>
    </row>
    <row r="91" spans="1:2" x14ac:dyDescent="0.3">
      <c r="A91">
        <v>8.6085223917501121</v>
      </c>
      <c r="B91">
        <v>-0.81886342638890897</v>
      </c>
    </row>
    <row r="92" spans="1:2" x14ac:dyDescent="0.3">
      <c r="A92">
        <v>0.33516578106540784</v>
      </c>
      <c r="B92">
        <v>0.71205207519293667</v>
      </c>
    </row>
    <row r="93" spans="1:2" x14ac:dyDescent="0.3">
      <c r="A93">
        <v>4.451331262099532</v>
      </c>
      <c r="B93">
        <v>14.064305362037711</v>
      </c>
    </row>
    <row r="94" spans="1:2" x14ac:dyDescent="0.3">
      <c r="A94">
        <v>-0.40005697997575684</v>
      </c>
      <c r="B94">
        <v>0.72963096529092086</v>
      </c>
    </row>
    <row r="95" spans="1:2" x14ac:dyDescent="0.3">
      <c r="A95">
        <v>1.821215375371585</v>
      </c>
      <c r="B95">
        <v>-0.63902201887998766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7D13-FF4E-4052-B4ED-4BC827918F0E}">
  <dimension ref="A1:B107"/>
  <sheetViews>
    <sheetView workbookViewId="0"/>
  </sheetViews>
  <sheetFormatPr baseColWidth="10" defaultColWidth="8.88671875" defaultRowHeight="14.4" x14ac:dyDescent="0.3"/>
  <sheetData>
    <row r="1" spans="1:2" x14ac:dyDescent="0.3">
      <c r="A1">
        <v>3.2191486694359845</v>
      </c>
      <c r="B1">
        <v>2.0208923535504675</v>
      </c>
    </row>
    <row r="2" spans="1:2" x14ac:dyDescent="0.3">
      <c r="A2">
        <v>2.4129741997731458</v>
      </c>
      <c r="B2">
        <v>6.5566143436064648</v>
      </c>
    </row>
    <row r="3" spans="1:2" x14ac:dyDescent="0.3">
      <c r="A3">
        <v>6.8868179134000904</v>
      </c>
      <c r="B3">
        <v>-8.2165519253824176E-2</v>
      </c>
    </row>
    <row r="4" spans="1:2" x14ac:dyDescent="0.3">
      <c r="A4">
        <v>-0.64145492558048911</v>
      </c>
      <c r="B4">
        <v>0.67255272221680951</v>
      </c>
    </row>
    <row r="5" spans="1:2" x14ac:dyDescent="0.3">
      <c r="A5">
        <v>4.3885740244384355</v>
      </c>
      <c r="B5">
        <v>-2.5395820077580651</v>
      </c>
    </row>
    <row r="6" spans="1:2" x14ac:dyDescent="0.3">
      <c r="A6">
        <v>5.6432171116342671</v>
      </c>
      <c r="B6">
        <v>-3.6898174465684486</v>
      </c>
    </row>
    <row r="7" spans="1:2" x14ac:dyDescent="0.3">
      <c r="A7">
        <v>6.1078420485686928</v>
      </c>
      <c r="B7">
        <v>-3.867891868028543</v>
      </c>
    </row>
    <row r="8" spans="1:2" x14ac:dyDescent="0.3">
      <c r="A8">
        <v>6.4689313638350656</v>
      </c>
      <c r="B8">
        <v>-3.2966052277340059</v>
      </c>
    </row>
    <row r="9" spans="1:2" x14ac:dyDescent="0.3">
      <c r="A9">
        <v>6.6261022899184736</v>
      </c>
      <c r="B9">
        <v>0.12268198819706307</v>
      </c>
    </row>
    <row r="10" spans="1:2" x14ac:dyDescent="0.3">
      <c r="A10">
        <v>5.998027310179828</v>
      </c>
      <c r="B10">
        <v>4.2535368385118222</v>
      </c>
    </row>
    <row r="11" spans="1:2" x14ac:dyDescent="0.3">
      <c r="A11">
        <v>1.5976545629085219</v>
      </c>
      <c r="B11">
        <v>9.1579914484128029</v>
      </c>
    </row>
    <row r="12" spans="1:2" x14ac:dyDescent="0.3">
      <c r="A12">
        <v>1.5976545629085219</v>
      </c>
      <c r="B12">
        <v>9.1579914484128029</v>
      </c>
    </row>
    <row r="13" spans="1:2" x14ac:dyDescent="0.3">
      <c r="A13">
        <v>-0.82970677466211851</v>
      </c>
      <c r="B13">
        <v>-8.2686973106520276E-2</v>
      </c>
    </row>
    <row r="14" spans="1:2" x14ac:dyDescent="0.3">
      <c r="A14">
        <v>-0.77176264227872515</v>
      </c>
      <c r="B14">
        <v>0.18494537165557257</v>
      </c>
    </row>
    <row r="15" spans="1:2" x14ac:dyDescent="0.3">
      <c r="A15">
        <v>-1.5207983570403261</v>
      </c>
      <c r="B15">
        <v>0.1179185781033887</v>
      </c>
    </row>
    <row r="16" spans="1:2" x14ac:dyDescent="0.3">
      <c r="A16">
        <v>-7.8101855982198196E-2</v>
      </c>
      <c r="B16">
        <v>-8.1987685405488508E-2</v>
      </c>
    </row>
    <row r="17" spans="1:2" x14ac:dyDescent="0.3">
      <c r="A17">
        <v>-1.4620932632839756</v>
      </c>
      <c r="B17">
        <v>0.17420748838371658</v>
      </c>
    </row>
    <row r="18" spans="1:2" x14ac:dyDescent="0.3">
      <c r="A18">
        <v>-1.4881186084846543</v>
      </c>
      <c r="B18">
        <v>0.56116688797516101</v>
      </c>
    </row>
    <row r="19" spans="1:2" x14ac:dyDescent="0.3">
      <c r="A19">
        <v>1.0253841998640005</v>
      </c>
      <c r="B19">
        <v>-1.1932267342164622</v>
      </c>
    </row>
    <row r="20" spans="1:2" x14ac:dyDescent="0.3">
      <c r="A20">
        <v>4.6845661265421423</v>
      </c>
      <c r="B20">
        <v>-1.2812411459017665</v>
      </c>
    </row>
    <row r="21" spans="1:2" x14ac:dyDescent="0.3">
      <c r="A21">
        <v>4.4580808468959807</v>
      </c>
      <c r="B21">
        <v>-1.1658572600252135</v>
      </c>
    </row>
    <row r="22" spans="1:2" x14ac:dyDescent="0.3">
      <c r="A22">
        <v>-0.55861426200615971</v>
      </c>
      <c r="B22">
        <v>0.5499863665269431</v>
      </c>
    </row>
    <row r="23" spans="1:2" x14ac:dyDescent="0.3">
      <c r="A23">
        <v>-1.0972481885856158</v>
      </c>
      <c r="B23">
        <v>0.76934389777683176</v>
      </c>
    </row>
    <row r="24" spans="1:2" x14ac:dyDescent="0.3">
      <c r="A24">
        <v>-1.9734018446473223</v>
      </c>
      <c r="B24">
        <v>5.9100577641902761E-2</v>
      </c>
    </row>
    <row r="25" spans="1:2" x14ac:dyDescent="0.3">
      <c r="A25">
        <v>-1.7872000805143067</v>
      </c>
      <c r="B25">
        <v>1.0328669676762285</v>
      </c>
    </row>
    <row r="26" spans="1:2" x14ac:dyDescent="0.3">
      <c r="A26">
        <v>2.4455253797852956</v>
      </c>
      <c r="B26">
        <v>-0.30540587507828837</v>
      </c>
    </row>
    <row r="27" spans="1:2" x14ac:dyDescent="0.3">
      <c r="A27">
        <v>0.84225386193958962</v>
      </c>
      <c r="B27">
        <v>-0.21888347634374419</v>
      </c>
    </row>
    <row r="28" spans="1:2" x14ac:dyDescent="0.3">
      <c r="A28">
        <v>2.0566269118073843</v>
      </c>
      <c r="B28">
        <v>-0.70688093176709532</v>
      </c>
    </row>
    <row r="29" spans="1:2" x14ac:dyDescent="0.3">
      <c r="A29">
        <v>-0.8208675981466097</v>
      </c>
      <c r="B29">
        <v>-0.73975404176866577</v>
      </c>
    </row>
    <row r="30" spans="1:2" x14ac:dyDescent="0.3">
      <c r="A30">
        <v>6.5666422074083659</v>
      </c>
      <c r="B30">
        <v>-1.7810218147013364</v>
      </c>
    </row>
    <row r="31" spans="1:2" x14ac:dyDescent="0.3">
      <c r="A31">
        <v>-1.5584473177385634</v>
      </c>
      <c r="B31">
        <v>-0.21991222142765485</v>
      </c>
    </row>
    <row r="32" spans="1:2" x14ac:dyDescent="0.3">
      <c r="A32">
        <v>-2.3429386713917433</v>
      </c>
      <c r="B32">
        <v>-7.7104026403861742E-2</v>
      </c>
    </row>
    <row r="33" spans="1:2" x14ac:dyDescent="0.3">
      <c r="A33">
        <v>-2.4505349572694093</v>
      </c>
      <c r="B33">
        <v>-0.3842434282205584</v>
      </c>
    </row>
    <row r="34" spans="1:2" x14ac:dyDescent="0.3">
      <c r="A34">
        <v>-2.4471110604737243</v>
      </c>
      <c r="B34">
        <v>-0.15776358687422998</v>
      </c>
    </row>
    <row r="35" spans="1:2" x14ac:dyDescent="0.3">
      <c r="A35">
        <v>3.0244648488414096</v>
      </c>
      <c r="B35">
        <v>-1.2202916229509762</v>
      </c>
    </row>
    <row r="36" spans="1:2" x14ac:dyDescent="0.3">
      <c r="A36">
        <v>4.3589776499153974</v>
      </c>
      <c r="B36">
        <v>-1.2478152920096395</v>
      </c>
    </row>
    <row r="37" spans="1:2" x14ac:dyDescent="0.3">
      <c r="A37">
        <v>-2.5502792245000712</v>
      </c>
      <c r="B37">
        <v>-0.2935233320890358</v>
      </c>
    </row>
    <row r="38" spans="1:2" x14ac:dyDescent="0.3">
      <c r="A38">
        <v>-1.4739198707740708</v>
      </c>
      <c r="B38">
        <v>-0.64354022133612276</v>
      </c>
    </row>
    <row r="39" spans="1:2" x14ac:dyDescent="0.3">
      <c r="A39">
        <v>-0.65900447593839939</v>
      </c>
      <c r="B39">
        <v>-0.79633188924287823</v>
      </c>
    </row>
    <row r="40" spans="1:2" x14ac:dyDescent="0.3">
      <c r="A40">
        <v>0.8974980284370061</v>
      </c>
      <c r="B40">
        <v>-0.46112993920043555</v>
      </c>
    </row>
    <row r="41" spans="1:2" x14ac:dyDescent="0.3">
      <c r="A41">
        <v>-0.82447616203313745</v>
      </c>
      <c r="B41">
        <v>-0.25271377622350316</v>
      </c>
    </row>
    <row r="42" spans="1:2" x14ac:dyDescent="0.3">
      <c r="A42">
        <v>-0.96938612468384244</v>
      </c>
      <c r="B42">
        <v>0.23808764975099161</v>
      </c>
    </row>
    <row r="43" spans="1:2" x14ac:dyDescent="0.3">
      <c r="A43">
        <v>-1.329926393354534</v>
      </c>
      <c r="B43">
        <v>0.23823397404674806</v>
      </c>
    </row>
    <row r="44" spans="1:2" x14ac:dyDescent="0.3">
      <c r="A44">
        <v>-7.8876557615651904E-2</v>
      </c>
      <c r="B44">
        <v>0.53496761316176977</v>
      </c>
    </row>
    <row r="45" spans="1:2" x14ac:dyDescent="0.3">
      <c r="A45">
        <v>-0.44364167359516793</v>
      </c>
      <c r="B45">
        <v>0.52693725149103077</v>
      </c>
    </row>
    <row r="46" spans="1:2" x14ac:dyDescent="0.3">
      <c r="A46">
        <v>4.4727704458502249</v>
      </c>
      <c r="B46">
        <v>-1.8757648763450216</v>
      </c>
    </row>
    <row r="47" spans="1:2" x14ac:dyDescent="0.3">
      <c r="A47">
        <v>3.1362482123349609</v>
      </c>
      <c r="B47">
        <v>-1.8321595757042104</v>
      </c>
    </row>
    <row r="48" spans="1:2" x14ac:dyDescent="0.3">
      <c r="A48">
        <v>-0.60597771602504347</v>
      </c>
      <c r="B48">
        <v>0.67786871144443206</v>
      </c>
    </row>
    <row r="49" spans="1:2" x14ac:dyDescent="0.3">
      <c r="A49">
        <v>-1.3009641039363393</v>
      </c>
      <c r="B49">
        <v>0.39914158077863776</v>
      </c>
    </row>
    <row r="50" spans="1:2" x14ac:dyDescent="0.3">
      <c r="A50">
        <v>-1.2594370778009263</v>
      </c>
      <c r="B50">
        <v>1.193933800334553</v>
      </c>
    </row>
    <row r="51" spans="1:2" x14ac:dyDescent="0.3">
      <c r="A51">
        <v>-1.6485399123593423</v>
      </c>
      <c r="B51">
        <v>0.90628932585220678</v>
      </c>
    </row>
    <row r="52" spans="1:2" x14ac:dyDescent="0.3">
      <c r="A52">
        <v>-1.4654414176984849</v>
      </c>
      <c r="B52">
        <v>0.3504077185343894</v>
      </c>
    </row>
    <row r="53" spans="1:2" x14ac:dyDescent="0.3">
      <c r="A53">
        <v>-0.17721842897258555</v>
      </c>
      <c r="B53">
        <v>0.23563002847847456</v>
      </c>
    </row>
    <row r="54" spans="1:2" x14ac:dyDescent="0.3">
      <c r="A54">
        <v>-1.5438442737902112</v>
      </c>
      <c r="B54">
        <v>0.43939600254975508</v>
      </c>
    </row>
    <row r="55" spans="1:2" x14ac:dyDescent="0.3">
      <c r="A55">
        <v>2.3276794080904271</v>
      </c>
      <c r="B55">
        <v>-0.47025340160364876</v>
      </c>
    </row>
    <row r="56" spans="1:2" x14ac:dyDescent="0.3">
      <c r="A56">
        <v>-1.0251331984707863</v>
      </c>
      <c r="B56">
        <v>0.48083085666892139</v>
      </c>
    </row>
    <row r="57" spans="1:2" x14ac:dyDescent="0.3">
      <c r="A57">
        <v>-0.99542500235982223</v>
      </c>
      <c r="B57">
        <v>0.49483250035945348</v>
      </c>
    </row>
    <row r="58" spans="1:2" x14ac:dyDescent="0.3">
      <c r="A58">
        <v>-1.919742883868736</v>
      </c>
      <c r="B58">
        <v>-0.22960068759882565</v>
      </c>
    </row>
    <row r="59" spans="1:2" x14ac:dyDescent="0.3">
      <c r="A59">
        <v>-2.4831342708329087</v>
      </c>
      <c r="B59">
        <v>-0.43509804032536642</v>
      </c>
    </row>
    <row r="60" spans="1:2" x14ac:dyDescent="0.3">
      <c r="A60">
        <v>-1.283430544316337</v>
      </c>
      <c r="B60">
        <v>-0.5828030863686261</v>
      </c>
    </row>
    <row r="61" spans="1:2" x14ac:dyDescent="0.3">
      <c r="A61">
        <v>-2.3503913654480986</v>
      </c>
      <c r="B61">
        <v>-0.33771464719639988</v>
      </c>
    </row>
    <row r="62" spans="1:2" x14ac:dyDescent="0.3">
      <c r="A62">
        <v>-0.16545944714934163</v>
      </c>
      <c r="B62">
        <v>-0.1856075954572384</v>
      </c>
    </row>
    <row r="63" spans="1:2" x14ac:dyDescent="0.3">
      <c r="A63">
        <v>-2.5790241725088134</v>
      </c>
      <c r="B63">
        <v>-0.25445045738373206</v>
      </c>
    </row>
    <row r="64" spans="1:2" x14ac:dyDescent="0.3">
      <c r="A64">
        <v>-2.6295593429383128</v>
      </c>
      <c r="B64">
        <v>-0.32937197759775227</v>
      </c>
    </row>
    <row r="65" spans="1:2" x14ac:dyDescent="0.3">
      <c r="A65">
        <v>-2.5682727805111929</v>
      </c>
      <c r="B65">
        <v>-0.19936559170838025</v>
      </c>
    </row>
    <row r="66" spans="1:2" x14ac:dyDescent="0.3">
      <c r="A66">
        <v>-1.5134614078005642</v>
      </c>
      <c r="B66">
        <v>-0.50159218163932429</v>
      </c>
    </row>
    <row r="67" spans="1:2" x14ac:dyDescent="0.3">
      <c r="A67">
        <v>-1.9645032612373807</v>
      </c>
      <c r="B67">
        <v>-0.38550915385107526</v>
      </c>
    </row>
    <row r="68" spans="1:2" x14ac:dyDescent="0.3">
      <c r="A68">
        <v>-1.4651927554321325</v>
      </c>
      <c r="B68">
        <v>-0.43943455274984489</v>
      </c>
    </row>
    <row r="69" spans="1:2" x14ac:dyDescent="0.3">
      <c r="A69">
        <v>-1.0983444720467062</v>
      </c>
      <c r="B69">
        <v>-0.68712333776649881</v>
      </c>
    </row>
    <row r="70" spans="1:2" x14ac:dyDescent="0.3">
      <c r="A70">
        <v>-2.0678230745376247</v>
      </c>
      <c r="B70">
        <v>0.19412178344466516</v>
      </c>
    </row>
    <row r="71" spans="1:2" x14ac:dyDescent="0.3">
      <c r="A71">
        <v>-1.7924890778316727</v>
      </c>
      <c r="B71">
        <v>0.63221057512890033</v>
      </c>
    </row>
    <row r="72" spans="1:2" x14ac:dyDescent="0.3">
      <c r="A72">
        <v>1.1936341202360685</v>
      </c>
      <c r="B72">
        <v>-0.35952626865577431</v>
      </c>
    </row>
    <row r="73" spans="1:2" x14ac:dyDescent="0.3">
      <c r="A73">
        <v>-1.3132280930137952</v>
      </c>
      <c r="B73">
        <v>-0.69432305743749312</v>
      </c>
    </row>
    <row r="74" spans="1:2" x14ac:dyDescent="0.3">
      <c r="A74">
        <v>3.2202705774427822</v>
      </c>
      <c r="B74">
        <v>-1.3328750514416434</v>
      </c>
    </row>
    <row r="75" spans="1:2" x14ac:dyDescent="0.3">
      <c r="A75">
        <v>1.8223519626897764</v>
      </c>
      <c r="B75">
        <v>0.75534124134956659</v>
      </c>
    </row>
    <row r="76" spans="1:2" x14ac:dyDescent="0.3">
      <c r="A76">
        <v>1.1550290273292696</v>
      </c>
      <c r="B76">
        <v>0.76325705916726638</v>
      </c>
    </row>
    <row r="77" spans="1:2" x14ac:dyDescent="0.3">
      <c r="A77">
        <v>1.6733439834369181</v>
      </c>
      <c r="B77">
        <v>0.99979464054146261</v>
      </c>
    </row>
    <row r="78" spans="1:2" x14ac:dyDescent="0.3">
      <c r="A78">
        <v>0.46806777043205522</v>
      </c>
      <c r="B78">
        <v>0.86115093413312049</v>
      </c>
    </row>
    <row r="79" spans="1:2" x14ac:dyDescent="0.3">
      <c r="A79">
        <v>-1.1221749475741445</v>
      </c>
      <c r="B79">
        <v>-0.53141004347417609</v>
      </c>
    </row>
    <row r="80" spans="1:2" x14ac:dyDescent="0.3">
      <c r="A80">
        <v>-1.9423873753225225</v>
      </c>
      <c r="B80">
        <v>-8.8611248997414765E-2</v>
      </c>
    </row>
    <row r="81" spans="1:2" x14ac:dyDescent="0.3">
      <c r="A81">
        <v>-1.5902531971636082</v>
      </c>
      <c r="B81">
        <v>-0.22289620997857593</v>
      </c>
    </row>
    <row r="82" spans="1:2" x14ac:dyDescent="0.3">
      <c r="A82">
        <v>0.22728434819160495</v>
      </c>
      <c r="B82">
        <v>5.4647574403728187E-2</v>
      </c>
    </row>
    <row r="83" spans="1:2" x14ac:dyDescent="0.3">
      <c r="A83">
        <v>-1.8284564057180428</v>
      </c>
      <c r="B83">
        <v>0.40482456036091835</v>
      </c>
    </row>
    <row r="84" spans="1:2" x14ac:dyDescent="0.3">
      <c r="A84">
        <v>-0.56606819027596822</v>
      </c>
      <c r="B84">
        <v>-1.0100837984434838</v>
      </c>
    </row>
    <row r="85" spans="1:2" x14ac:dyDescent="0.3">
      <c r="A85">
        <v>-0.32481905563323127</v>
      </c>
      <c r="B85">
        <v>-0.71419230057124272</v>
      </c>
    </row>
    <row r="86" spans="1:2" x14ac:dyDescent="0.3">
      <c r="A86">
        <v>1.6962854678892536</v>
      </c>
      <c r="B86">
        <v>-0.47679601226444568</v>
      </c>
    </row>
    <row r="87" spans="1:2" x14ac:dyDescent="0.3">
      <c r="A87">
        <v>-3.8802704750852783E-2</v>
      </c>
      <c r="B87">
        <v>-0.59057557044342579</v>
      </c>
    </row>
    <row r="88" spans="1:2" x14ac:dyDescent="0.3">
      <c r="A88">
        <v>0.93192121570530129</v>
      </c>
      <c r="B88">
        <v>-0.8866087538201558</v>
      </c>
    </row>
    <row r="89" spans="1:2" x14ac:dyDescent="0.3">
      <c r="A89">
        <v>-0.1933897544817631</v>
      </c>
      <c r="B89">
        <v>-0.70721450614927517</v>
      </c>
    </row>
    <row r="90" spans="1:2" x14ac:dyDescent="0.3">
      <c r="A90">
        <v>0.19706593715353118</v>
      </c>
      <c r="B90">
        <v>-0.62843642480490025</v>
      </c>
    </row>
    <row r="91" spans="1:2" x14ac:dyDescent="0.3">
      <c r="A91">
        <v>0.94491436794308936</v>
      </c>
      <c r="B91">
        <v>-0.89606877134777441</v>
      </c>
    </row>
    <row r="92" spans="1:2" x14ac:dyDescent="0.3">
      <c r="A92">
        <v>-0.95533111288817274</v>
      </c>
      <c r="B92">
        <v>0.83832679434853519</v>
      </c>
    </row>
    <row r="93" spans="1:2" x14ac:dyDescent="0.3">
      <c r="A93">
        <v>1.4068766848689955</v>
      </c>
      <c r="B93">
        <v>1.995348999660804</v>
      </c>
    </row>
    <row r="94" spans="1:2" x14ac:dyDescent="0.3">
      <c r="A94">
        <v>-0.13830875233071177</v>
      </c>
      <c r="B94">
        <v>1.6727432560924105</v>
      </c>
    </row>
    <row r="95" spans="1:2" x14ac:dyDescent="0.3">
      <c r="A95">
        <v>-1.3347769312462519</v>
      </c>
      <c r="B95">
        <v>0.5019438960638628</v>
      </c>
    </row>
    <row r="96" spans="1:2" x14ac:dyDescent="0.3">
      <c r="A96">
        <v>1.775244697695104</v>
      </c>
      <c r="B96">
        <v>-0.89245401551867365</v>
      </c>
    </row>
    <row r="97" spans="1:2" x14ac:dyDescent="0.3">
      <c r="A97">
        <v>-1.7251676035145806</v>
      </c>
      <c r="B97">
        <v>0.10694846425299771</v>
      </c>
    </row>
    <row r="98" spans="1:2" x14ac:dyDescent="0.3">
      <c r="A98">
        <v>0.32493025391572289</v>
      </c>
      <c r="B98">
        <v>0.40864237334089715</v>
      </c>
    </row>
    <row r="99" spans="1:2" x14ac:dyDescent="0.3">
      <c r="A99">
        <v>2.4831768174614957</v>
      </c>
      <c r="B99">
        <v>-1.4152664142207136</v>
      </c>
    </row>
    <row r="100" spans="1:2" x14ac:dyDescent="0.3">
      <c r="A100">
        <v>-0.36559796261548283</v>
      </c>
      <c r="B100">
        <v>-0.63345266973320125</v>
      </c>
    </row>
    <row r="101" spans="1:2" x14ac:dyDescent="0.3">
      <c r="A101">
        <v>-0.81412640189314167</v>
      </c>
      <c r="B101">
        <v>-0.48484391728902293</v>
      </c>
    </row>
    <row r="102" spans="1:2" x14ac:dyDescent="0.3">
      <c r="A102">
        <v>5.0388612508819515</v>
      </c>
      <c r="B102">
        <v>0.21930121344792042</v>
      </c>
    </row>
    <row r="103" spans="1:2" x14ac:dyDescent="0.3">
      <c r="A103">
        <v>8.6085223917501121</v>
      </c>
      <c r="B103">
        <v>-0.81886342638890897</v>
      </c>
    </row>
    <row r="104" spans="1:2" x14ac:dyDescent="0.3">
      <c r="A104">
        <v>0.33516578106540784</v>
      </c>
      <c r="B104">
        <v>0.71205207519293667</v>
      </c>
    </row>
    <row r="105" spans="1:2" x14ac:dyDescent="0.3">
      <c r="A105">
        <v>4.451331262099532</v>
      </c>
      <c r="B105">
        <v>14.064305362037711</v>
      </c>
    </row>
    <row r="106" spans="1:2" x14ac:dyDescent="0.3">
      <c r="A106">
        <v>-0.40005697997575684</v>
      </c>
      <c r="B106">
        <v>0.72963096529092086</v>
      </c>
    </row>
    <row r="107" spans="1:2" x14ac:dyDescent="0.3">
      <c r="A107">
        <v>1.821215375371585</v>
      </c>
      <c r="B107">
        <v>-0.63902201887998766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C14A-199A-4E5C-9EF7-384E7419913C}">
  <sheetPr>
    <tabColor rgb="FF007800"/>
  </sheetPr>
  <dimension ref="B1:R411"/>
  <sheetViews>
    <sheetView topLeftCell="A180" zoomScaleNormal="100" workbookViewId="0"/>
  </sheetViews>
  <sheetFormatPr baseColWidth="10" defaultColWidth="8.88671875" defaultRowHeight="14.4" x14ac:dyDescent="0.3"/>
  <cols>
    <col min="1" max="1" width="5" customWidth="1"/>
  </cols>
  <sheetData>
    <row r="1" spans="2:9" x14ac:dyDescent="0.3">
      <c r="B1" t="s">
        <v>620</v>
      </c>
    </row>
    <row r="2" spans="2:9" x14ac:dyDescent="0.3">
      <c r="B2" t="s">
        <v>618</v>
      </c>
    </row>
    <row r="3" spans="2:9" x14ac:dyDescent="0.3">
      <c r="B3" t="s">
        <v>497</v>
      </c>
    </row>
    <row r="4" spans="2:9" x14ac:dyDescent="0.3">
      <c r="B4" t="s">
        <v>350</v>
      </c>
    </row>
    <row r="5" spans="2:9" x14ac:dyDescent="0.3">
      <c r="B5" t="s">
        <v>351</v>
      </c>
    </row>
    <row r="6" spans="2:9" x14ac:dyDescent="0.3">
      <c r="B6" t="s">
        <v>498</v>
      </c>
    </row>
    <row r="7" spans="2:9" x14ac:dyDescent="0.3">
      <c r="B7" t="s">
        <v>499</v>
      </c>
    </row>
    <row r="8" spans="2:9" x14ac:dyDescent="0.3">
      <c r="B8" t="s">
        <v>500</v>
      </c>
    </row>
    <row r="9" spans="2:9" ht="34.200000000000003" customHeight="1" x14ac:dyDescent="0.3">
      <c r="B9" t="s">
        <v>501</v>
      </c>
    </row>
    <row r="10" spans="2:9" x14ac:dyDescent="0.3">
      <c r="B10" s="291"/>
    </row>
    <row r="13" spans="2:9" x14ac:dyDescent="0.3">
      <c r="B13" s="689" t="s">
        <v>313</v>
      </c>
    </row>
    <row r="14" spans="2:9" ht="15" thickBot="1" x14ac:dyDescent="0.35"/>
    <row r="15" spans="2:9" ht="30" customHeight="1" x14ac:dyDescent="0.3">
      <c r="B15" s="691" t="s">
        <v>314</v>
      </c>
      <c r="C15" s="692" t="s">
        <v>315</v>
      </c>
      <c r="D15" s="692" t="s">
        <v>316</v>
      </c>
      <c r="E15" s="692" t="s">
        <v>317</v>
      </c>
      <c r="F15" s="692" t="s">
        <v>318</v>
      </c>
      <c r="G15" s="692" t="s">
        <v>319</v>
      </c>
      <c r="H15" s="692" t="s">
        <v>320</v>
      </c>
      <c r="I15" s="692" t="s">
        <v>321</v>
      </c>
    </row>
    <row r="16" spans="2:9" x14ac:dyDescent="0.3">
      <c r="B16" s="693" t="s">
        <v>349</v>
      </c>
      <c r="C16" s="695">
        <v>95</v>
      </c>
      <c r="D16" s="695">
        <v>0</v>
      </c>
      <c r="E16" s="695">
        <v>95</v>
      </c>
      <c r="F16" s="697">
        <v>0</v>
      </c>
      <c r="G16" s="697">
        <v>4.3994084153738067</v>
      </c>
      <c r="H16" s="697">
        <v>1.0226354469872048</v>
      </c>
      <c r="I16" s="697">
        <v>0.93114451215583083</v>
      </c>
    </row>
    <row r="17" spans="2:10" ht="15" thickBot="1" x14ac:dyDescent="0.35">
      <c r="B17" s="694" t="s">
        <v>308</v>
      </c>
      <c r="C17" s="696">
        <v>95</v>
      </c>
      <c r="D17" s="696">
        <v>0</v>
      </c>
      <c r="E17" s="696">
        <v>95</v>
      </c>
      <c r="F17" s="698">
        <v>0.25409999999999999</v>
      </c>
      <c r="G17" s="698">
        <v>5.5</v>
      </c>
      <c r="H17" s="698">
        <v>1.3735242105263157</v>
      </c>
      <c r="I17" s="698">
        <v>0.99457231153147507</v>
      </c>
    </row>
    <row r="20" spans="2:10" x14ac:dyDescent="0.3">
      <c r="B20" s="689" t="s">
        <v>352</v>
      </c>
    </row>
    <row r="21" spans="2:10" ht="15" thickBot="1" x14ac:dyDescent="0.35"/>
    <row r="22" spans="2:10" ht="28.8" x14ac:dyDescent="0.3">
      <c r="B22" s="691"/>
      <c r="C22" s="692" t="s">
        <v>308</v>
      </c>
      <c r="D22" s="307" t="s">
        <v>349</v>
      </c>
    </row>
    <row r="23" spans="2:10" x14ac:dyDescent="0.3">
      <c r="B23" s="699" t="s">
        <v>308</v>
      </c>
      <c r="C23" s="703">
        <v>1</v>
      </c>
      <c r="D23" s="697">
        <v>0.18919092835116411</v>
      </c>
    </row>
    <row r="24" spans="2:10" ht="15" thickBot="1" x14ac:dyDescent="0.35">
      <c r="B24" s="700" t="s">
        <v>349</v>
      </c>
      <c r="C24" s="702">
        <v>0.18919092835116411</v>
      </c>
      <c r="D24" s="704">
        <v>1</v>
      </c>
    </row>
    <row r="27" spans="2:10" x14ac:dyDescent="0.3">
      <c r="B27" s="290" t="s">
        <v>353</v>
      </c>
    </row>
    <row r="29" spans="2:10" x14ac:dyDescent="0.3">
      <c r="B29" s="689" t="s">
        <v>502</v>
      </c>
    </row>
    <row r="30" spans="2:10" ht="15" thickBot="1" x14ac:dyDescent="0.35"/>
    <row r="31" spans="2:10" x14ac:dyDescent="0.3">
      <c r="B31" s="705" t="s">
        <v>503</v>
      </c>
      <c r="C31" s="705" t="s">
        <v>504</v>
      </c>
      <c r="D31" s="705" t="s">
        <v>359</v>
      </c>
      <c r="E31" s="705" t="s">
        <v>357</v>
      </c>
      <c r="F31" s="705" t="s">
        <v>358</v>
      </c>
      <c r="G31" s="705" t="s">
        <v>505</v>
      </c>
      <c r="H31" s="705" t="s">
        <v>506</v>
      </c>
      <c r="I31" s="705" t="s">
        <v>507</v>
      </c>
      <c r="J31" s="705" t="s">
        <v>508</v>
      </c>
    </row>
    <row r="32" spans="2:10" ht="15" thickBot="1" x14ac:dyDescent="0.35">
      <c r="B32" s="317">
        <v>1</v>
      </c>
      <c r="C32" s="318" t="s">
        <v>308</v>
      </c>
      <c r="D32" s="319">
        <v>0.84498552194237675</v>
      </c>
      <c r="E32" s="319">
        <v>3.579320737037528E-2</v>
      </c>
      <c r="F32" s="320">
        <v>2.5425392395863188E-2</v>
      </c>
      <c r="G32" s="319">
        <v>2</v>
      </c>
      <c r="H32" s="319">
        <v>-14.022752481428526</v>
      </c>
      <c r="I32" s="319">
        <v>-8.9149986982274445</v>
      </c>
      <c r="J32" s="319">
        <v>0.98450588300077468</v>
      </c>
    </row>
    <row r="33" spans="2:3" x14ac:dyDescent="0.3">
      <c r="B33" s="301" t="s">
        <v>509</v>
      </c>
    </row>
    <row r="36" spans="2:3" x14ac:dyDescent="0.3">
      <c r="B36" s="689" t="s">
        <v>354</v>
      </c>
    </row>
    <row r="37" spans="2:3" ht="15" thickBot="1" x14ac:dyDescent="0.35"/>
    <row r="38" spans="2:3" x14ac:dyDescent="0.3">
      <c r="B38" s="706" t="s">
        <v>315</v>
      </c>
      <c r="C38" s="707">
        <v>95</v>
      </c>
    </row>
    <row r="39" spans="2:3" x14ac:dyDescent="0.3">
      <c r="B39" s="690" t="s">
        <v>355</v>
      </c>
      <c r="C39" s="708">
        <v>95</v>
      </c>
    </row>
    <row r="40" spans="2:3" x14ac:dyDescent="0.3">
      <c r="B40" s="690" t="s">
        <v>356</v>
      </c>
      <c r="C40" s="708">
        <v>93</v>
      </c>
    </row>
    <row r="41" spans="2:3" x14ac:dyDescent="0.3">
      <c r="B41" s="690" t="s">
        <v>357</v>
      </c>
      <c r="C41" s="708">
        <v>3.579320737037528E-2</v>
      </c>
    </row>
    <row r="42" spans="2:3" x14ac:dyDescent="0.3">
      <c r="B42" s="690" t="s">
        <v>358</v>
      </c>
      <c r="C42" s="708">
        <v>2.5425392395863188E-2</v>
      </c>
    </row>
    <row r="43" spans="2:3" x14ac:dyDescent="0.3">
      <c r="B43" s="690" t="s">
        <v>359</v>
      </c>
      <c r="C43" s="708">
        <v>0.84498552194237675</v>
      </c>
    </row>
    <row r="44" spans="2:3" x14ac:dyDescent="0.3">
      <c r="B44" s="690" t="s">
        <v>360</v>
      </c>
      <c r="C44" s="708">
        <v>0.9192309404836071</v>
      </c>
    </row>
    <row r="45" spans="2:3" x14ac:dyDescent="0.3">
      <c r="B45" s="690" t="s">
        <v>361</v>
      </c>
      <c r="C45" s="708">
        <v>286.22667511538441</v>
      </c>
    </row>
    <row r="46" spans="2:3" x14ac:dyDescent="0.3">
      <c r="B46" s="690" t="s">
        <v>362</v>
      </c>
      <c r="C46" s="708">
        <v>1.4075491854757092</v>
      </c>
    </row>
    <row r="47" spans="2:3" x14ac:dyDescent="0.3">
      <c r="B47" s="690" t="s">
        <v>363</v>
      </c>
      <c r="C47" s="708">
        <v>2</v>
      </c>
    </row>
    <row r="48" spans="2:3" x14ac:dyDescent="0.3">
      <c r="B48" s="690" t="s">
        <v>364</v>
      </c>
      <c r="C48" s="708">
        <v>-14.022752481428526</v>
      </c>
    </row>
    <row r="49" spans="2:7" x14ac:dyDescent="0.3">
      <c r="B49" s="690" t="s">
        <v>365</v>
      </c>
      <c r="C49" s="708">
        <v>-8.9149986982274445</v>
      </c>
    </row>
    <row r="50" spans="2:7" x14ac:dyDescent="0.3">
      <c r="B50" s="690" t="s">
        <v>366</v>
      </c>
      <c r="C50" s="708">
        <v>1.0056780525276729</v>
      </c>
    </row>
    <row r="51" spans="2:7" x14ac:dyDescent="0.3">
      <c r="B51" s="690" t="s">
        <v>510</v>
      </c>
      <c r="C51" s="708">
        <v>81.583207703061362</v>
      </c>
    </row>
    <row r="52" spans="2:7" ht="15" thickBot="1" x14ac:dyDescent="0.35">
      <c r="B52" s="694" t="s">
        <v>511</v>
      </c>
      <c r="C52" s="698">
        <v>-1.0107635314153818E-3</v>
      </c>
    </row>
    <row r="55" spans="2:7" x14ac:dyDescent="0.3">
      <c r="B55" s="689" t="s">
        <v>367</v>
      </c>
    </row>
    <row r="56" spans="2:7" ht="15" thickBot="1" x14ac:dyDescent="0.35"/>
    <row r="57" spans="2:7" ht="28.8" x14ac:dyDescent="0.3">
      <c r="B57" s="691" t="s">
        <v>368</v>
      </c>
      <c r="C57" s="692" t="s">
        <v>356</v>
      </c>
      <c r="D57" s="692" t="s">
        <v>369</v>
      </c>
      <c r="E57" s="692" t="s">
        <v>370</v>
      </c>
      <c r="F57" s="692" t="s">
        <v>371</v>
      </c>
      <c r="G57" s="692" t="s">
        <v>372</v>
      </c>
    </row>
    <row r="58" spans="2:7" x14ac:dyDescent="0.3">
      <c r="B58" s="699" t="s">
        <v>373</v>
      </c>
      <c r="C58" s="709">
        <v>1</v>
      </c>
      <c r="D58" s="701">
        <v>2.9171760960434625</v>
      </c>
      <c r="E58" s="701">
        <v>2.9171760960434625</v>
      </c>
      <c r="F58" s="701">
        <v>3.4523385552662731</v>
      </c>
      <c r="G58" s="701">
        <v>6.6325981525340694E-2</v>
      </c>
    </row>
    <row r="59" spans="2:7" x14ac:dyDescent="0.3">
      <c r="B59" s="690" t="s">
        <v>374</v>
      </c>
      <c r="C59" s="710">
        <v>93</v>
      </c>
      <c r="D59" s="708">
        <v>78.583653540641038</v>
      </c>
      <c r="E59" s="708">
        <v>0.84498552194237675</v>
      </c>
      <c r="F59" s="708"/>
      <c r="G59" s="708"/>
    </row>
    <row r="60" spans="2:7" ht="15" thickBot="1" x14ac:dyDescent="0.35">
      <c r="B60" s="694" t="s">
        <v>375</v>
      </c>
      <c r="C60" s="696">
        <v>94</v>
      </c>
      <c r="D60" s="698">
        <v>81.5008296366845</v>
      </c>
      <c r="E60" s="698"/>
      <c r="F60" s="698"/>
      <c r="G60" s="698"/>
    </row>
    <row r="61" spans="2:7" x14ac:dyDescent="0.3">
      <c r="B61" s="301" t="s">
        <v>376</v>
      </c>
    </row>
    <row r="64" spans="2:7" x14ac:dyDescent="0.3">
      <c r="B64" s="689" t="s">
        <v>377</v>
      </c>
    </row>
    <row r="65" spans="2:8" ht="15" thickBot="1" x14ac:dyDescent="0.35"/>
    <row r="66" spans="2:8" ht="43.2" x14ac:dyDescent="0.3">
      <c r="B66" s="691" t="s">
        <v>368</v>
      </c>
      <c r="C66" s="692" t="s">
        <v>378</v>
      </c>
      <c r="D66" s="692" t="s">
        <v>379</v>
      </c>
      <c r="E66" s="692" t="s">
        <v>380</v>
      </c>
      <c r="F66" s="692" t="s">
        <v>381</v>
      </c>
      <c r="G66" s="692" t="s">
        <v>382</v>
      </c>
      <c r="H66" s="692" t="s">
        <v>383</v>
      </c>
    </row>
    <row r="67" spans="2:8" x14ac:dyDescent="0.3">
      <c r="B67" s="699" t="s">
        <v>384</v>
      </c>
      <c r="C67" s="701">
        <v>0.77934931658896722</v>
      </c>
      <c r="D67" s="701">
        <v>0.127353588610884</v>
      </c>
      <c r="E67" s="701">
        <v>6.1195709134682508</v>
      </c>
      <c r="F67" s="322" t="s">
        <v>512</v>
      </c>
      <c r="G67" s="701">
        <v>0.52645032926203106</v>
      </c>
      <c r="H67" s="701">
        <v>1.0322483039159034</v>
      </c>
    </row>
    <row r="68" spans="2:8" ht="15" thickBot="1" x14ac:dyDescent="0.35">
      <c r="B68" s="694" t="s">
        <v>308</v>
      </c>
      <c r="C68" s="698">
        <v>0.17712547659062639</v>
      </c>
      <c r="D68" s="698">
        <v>8.2058906327781941E-2</v>
      </c>
      <c r="E68" s="698">
        <v>2.1585161747477324</v>
      </c>
      <c r="F68" s="711">
        <v>3.3462423074324121E-2</v>
      </c>
      <c r="G68" s="698">
        <v>1.4172751521688731E-2</v>
      </c>
      <c r="H68" s="698">
        <v>0.34007820165956404</v>
      </c>
    </row>
    <row r="71" spans="2:8" x14ac:dyDescent="0.3">
      <c r="B71" s="689" t="s">
        <v>385</v>
      </c>
    </row>
    <row r="73" spans="2:8" x14ac:dyDescent="0.3">
      <c r="B73" s="689" t="s">
        <v>619</v>
      </c>
    </row>
    <row r="76" spans="2:8" x14ac:dyDescent="0.3">
      <c r="B76" s="689" t="s">
        <v>386</v>
      </c>
    </row>
    <row r="77" spans="2:8" ht="15" thickBot="1" x14ac:dyDescent="0.35"/>
    <row r="78" spans="2:8" ht="43.2" x14ac:dyDescent="0.3">
      <c r="B78" s="691" t="s">
        <v>368</v>
      </c>
      <c r="C78" s="692" t="s">
        <v>378</v>
      </c>
      <c r="D78" s="692" t="s">
        <v>379</v>
      </c>
      <c r="E78" s="692" t="s">
        <v>380</v>
      </c>
      <c r="F78" s="692" t="s">
        <v>381</v>
      </c>
      <c r="G78" s="692" t="s">
        <v>382</v>
      </c>
      <c r="H78" s="692" t="s">
        <v>383</v>
      </c>
    </row>
    <row r="79" spans="2:8" ht="15" thickBot="1" x14ac:dyDescent="0.35">
      <c r="B79" s="712" t="s">
        <v>308</v>
      </c>
      <c r="C79" s="713">
        <v>0.18919092835116411</v>
      </c>
      <c r="D79" s="713">
        <v>8.7648603501094907E-2</v>
      </c>
      <c r="E79" s="713">
        <v>2.1585161747477328</v>
      </c>
      <c r="F79" s="714">
        <v>3.3462423074324121E-2</v>
      </c>
      <c r="G79" s="713">
        <v>1.5138172493818214E-2</v>
      </c>
      <c r="H79" s="713">
        <v>0.36324368420851</v>
      </c>
    </row>
    <row r="98" spans="2:15" x14ac:dyDescent="0.3">
      <c r="G98" t="s">
        <v>338</v>
      </c>
    </row>
    <row r="101" spans="2:15" x14ac:dyDescent="0.3">
      <c r="B101" s="689" t="s">
        <v>387</v>
      </c>
    </row>
    <row r="102" spans="2:15" ht="15" thickBot="1" x14ac:dyDescent="0.35"/>
    <row r="103" spans="2:15" ht="72" x14ac:dyDescent="0.3">
      <c r="B103" s="691" t="s">
        <v>388</v>
      </c>
      <c r="C103" s="692" t="s">
        <v>389</v>
      </c>
      <c r="D103" s="692" t="s">
        <v>308</v>
      </c>
      <c r="E103" s="692" t="s">
        <v>349</v>
      </c>
      <c r="F103" s="692" t="s">
        <v>478</v>
      </c>
      <c r="G103" s="692" t="s">
        <v>479</v>
      </c>
      <c r="H103" s="692" t="s">
        <v>480</v>
      </c>
      <c r="I103" s="692" t="s">
        <v>481</v>
      </c>
      <c r="J103" s="692" t="s">
        <v>482</v>
      </c>
      <c r="K103" s="692" t="s">
        <v>483</v>
      </c>
      <c r="L103" s="692" t="s">
        <v>484</v>
      </c>
      <c r="M103" s="692" t="s">
        <v>485</v>
      </c>
      <c r="N103" s="692" t="s">
        <v>486</v>
      </c>
      <c r="O103" s="692" t="s">
        <v>521</v>
      </c>
    </row>
    <row r="104" spans="2:15" x14ac:dyDescent="0.3">
      <c r="B104" s="699" t="s">
        <v>390</v>
      </c>
      <c r="C104" s="709">
        <v>1</v>
      </c>
      <c r="D104" s="701">
        <v>1.28</v>
      </c>
      <c r="E104" s="701">
        <v>0.80083106525084269</v>
      </c>
      <c r="F104" s="701">
        <v>1.0060699266249691</v>
      </c>
      <c r="G104" s="701">
        <v>-0.20523886137412639</v>
      </c>
      <c r="H104" s="701">
        <v>-0.22327235989918953</v>
      </c>
      <c r="I104" s="701">
        <v>9.4731576393984801E-2</v>
      </c>
      <c r="J104" s="701">
        <v>0.81795179034596066</v>
      </c>
      <c r="K104" s="701">
        <v>1.1941880629039776</v>
      </c>
      <c r="L104" s="701">
        <v>0.92409934179636022</v>
      </c>
      <c r="M104" s="701">
        <v>-0.82900822294996024</v>
      </c>
      <c r="N104" s="701">
        <v>2.8411480761998984</v>
      </c>
      <c r="O104" s="701">
        <v>1.0082730402656794</v>
      </c>
    </row>
    <row r="105" spans="2:15" x14ac:dyDescent="0.3">
      <c r="B105" s="690" t="s">
        <v>391</v>
      </c>
      <c r="C105" s="710">
        <v>1</v>
      </c>
      <c r="D105" s="708">
        <v>1.88</v>
      </c>
      <c r="E105" s="708">
        <v>0.7059407984357986</v>
      </c>
      <c r="F105" s="708">
        <v>1.1123452125793447</v>
      </c>
      <c r="G105" s="708">
        <v>-0.40640441414354611</v>
      </c>
      <c r="H105" s="708">
        <v>-0.44211350624222556</v>
      </c>
      <c r="I105" s="708">
        <v>0.10595146126137812</v>
      </c>
      <c r="J105" s="708">
        <v>0.90194660857391618</v>
      </c>
      <c r="K105" s="708">
        <v>1.3227438165847734</v>
      </c>
      <c r="L105" s="708">
        <v>0.92531682902981827</v>
      </c>
      <c r="M105" s="708">
        <v>-0.72515062535272845</v>
      </c>
      <c r="N105" s="708">
        <v>2.9498410505114179</v>
      </c>
      <c r="O105" s="708">
        <v>1.1178170270196346</v>
      </c>
    </row>
    <row r="106" spans="2:15" x14ac:dyDescent="0.3">
      <c r="B106" s="690" t="s">
        <v>392</v>
      </c>
      <c r="C106" s="710">
        <v>1</v>
      </c>
      <c r="D106" s="708">
        <v>1.42</v>
      </c>
      <c r="E106" s="708">
        <v>0.36205560724837899</v>
      </c>
      <c r="F106" s="708">
        <v>1.0308674933476567</v>
      </c>
      <c r="G106" s="708">
        <v>-0.66881188609927777</v>
      </c>
      <c r="H106" s="708">
        <v>-0.72757764849322415</v>
      </c>
      <c r="I106" s="708">
        <v>9.4415113329797004E-2</v>
      </c>
      <c r="J106" s="708">
        <v>0.8433777899956858</v>
      </c>
      <c r="K106" s="708">
        <v>1.2183571966996276</v>
      </c>
      <c r="L106" s="708">
        <v>0.92406695405011385</v>
      </c>
      <c r="M106" s="708">
        <v>-0.80414634058201395</v>
      </c>
      <c r="N106" s="708">
        <v>2.8658813272773274</v>
      </c>
      <c r="O106" s="708">
        <v>1.0379983827447343</v>
      </c>
    </row>
    <row r="107" spans="2:15" x14ac:dyDescent="0.3">
      <c r="B107" s="690" t="s">
        <v>393</v>
      </c>
      <c r="C107" s="710">
        <v>1</v>
      </c>
      <c r="D107" s="708">
        <v>1.42</v>
      </c>
      <c r="E107" s="708">
        <v>0.91153505600178719</v>
      </c>
      <c r="F107" s="708">
        <v>1.0308674933476567</v>
      </c>
      <c r="G107" s="708">
        <v>-0.11933243734586951</v>
      </c>
      <c r="H107" s="708">
        <v>-0.12981769008241689</v>
      </c>
      <c r="I107" s="708">
        <v>9.4415113329797004E-2</v>
      </c>
      <c r="J107" s="708">
        <v>0.8433777899956858</v>
      </c>
      <c r="K107" s="708">
        <v>1.2183571966996276</v>
      </c>
      <c r="L107" s="708">
        <v>0.92406695405011385</v>
      </c>
      <c r="M107" s="708">
        <v>-0.80414634058201395</v>
      </c>
      <c r="N107" s="708">
        <v>2.8658813272773274</v>
      </c>
      <c r="O107" s="708">
        <v>1.0321398188398965</v>
      </c>
    </row>
    <row r="108" spans="2:15" x14ac:dyDescent="0.3">
      <c r="B108" s="690" t="s">
        <v>394</v>
      </c>
      <c r="C108" s="710">
        <v>1</v>
      </c>
      <c r="D108" s="708">
        <v>1.08</v>
      </c>
      <c r="E108" s="708">
        <v>0.33478562483994556</v>
      </c>
      <c r="F108" s="708">
        <v>0.97064483130684376</v>
      </c>
      <c r="G108" s="708">
        <v>-0.6358592064668982</v>
      </c>
      <c r="H108" s="708">
        <v>-0.69172955180596174</v>
      </c>
      <c r="I108" s="708">
        <v>9.8374483346964803E-2</v>
      </c>
      <c r="J108" s="708">
        <v>0.77529260379111486</v>
      </c>
      <c r="K108" s="708">
        <v>1.1659970588225725</v>
      </c>
      <c r="L108" s="708">
        <v>0.92447988670179237</v>
      </c>
      <c r="M108" s="708">
        <v>-0.86518900503173268</v>
      </c>
      <c r="N108" s="708">
        <v>2.8064786676454201</v>
      </c>
      <c r="O108" s="708">
        <v>0.97801163777570155</v>
      </c>
    </row>
    <row r="109" spans="2:15" x14ac:dyDescent="0.3">
      <c r="B109" s="690" t="s">
        <v>395</v>
      </c>
      <c r="C109" s="710">
        <v>1</v>
      </c>
      <c r="D109" s="708">
        <v>1.79</v>
      </c>
      <c r="E109" s="708">
        <v>0.21005947215067219</v>
      </c>
      <c r="F109" s="708">
        <v>1.0964039196861886</v>
      </c>
      <c r="G109" s="708">
        <v>-0.88634444753551633</v>
      </c>
      <c r="H109" s="708">
        <v>-0.96422390555001425</v>
      </c>
      <c r="I109" s="708">
        <v>0.10232715042466618</v>
      </c>
      <c r="J109" s="708">
        <v>0.89320247871605551</v>
      </c>
      <c r="K109" s="708">
        <v>1.2996053606563216</v>
      </c>
      <c r="L109" s="708">
        <v>0.92490884289015696</v>
      </c>
      <c r="M109" s="708">
        <v>-0.74028173862951707</v>
      </c>
      <c r="N109" s="708">
        <v>2.9330895780018942</v>
      </c>
      <c r="O109" s="708">
        <v>1.1075250853457055</v>
      </c>
    </row>
    <row r="110" spans="2:15" x14ac:dyDescent="0.3">
      <c r="B110" s="690" t="s">
        <v>396</v>
      </c>
      <c r="C110" s="710">
        <v>1</v>
      </c>
      <c r="D110" s="708">
        <v>1.08</v>
      </c>
      <c r="E110" s="708">
        <v>1.6777263886315388</v>
      </c>
      <c r="F110" s="708">
        <v>0.97064483130684376</v>
      </c>
      <c r="G110" s="708">
        <v>0.70708155732469502</v>
      </c>
      <c r="H110" s="708">
        <v>0.76920991905766323</v>
      </c>
      <c r="I110" s="708">
        <v>9.8374483346964803E-2</v>
      </c>
      <c r="J110" s="708">
        <v>0.77529260379111486</v>
      </c>
      <c r="K110" s="708">
        <v>1.1659970588225725</v>
      </c>
      <c r="L110" s="708">
        <v>0.92447988670179237</v>
      </c>
      <c r="M110" s="708">
        <v>-0.86518900503173268</v>
      </c>
      <c r="N110" s="708">
        <v>2.8064786676454201</v>
      </c>
      <c r="O110" s="708">
        <v>0.96245287161272741</v>
      </c>
    </row>
    <row r="111" spans="2:15" x14ac:dyDescent="0.3">
      <c r="B111" s="690" t="s">
        <v>397</v>
      </c>
      <c r="C111" s="710">
        <v>1</v>
      </c>
      <c r="D111" s="708">
        <v>1.33</v>
      </c>
      <c r="E111" s="708">
        <v>3.4443803114923432</v>
      </c>
      <c r="F111" s="708">
        <v>1.0149262004545003</v>
      </c>
      <c r="G111" s="708">
        <v>2.4294541110378427</v>
      </c>
      <c r="H111" s="708">
        <v>2.642920297873903</v>
      </c>
      <c r="I111" s="708">
        <v>9.4402328248619924E-2</v>
      </c>
      <c r="J111" s="708">
        <v>0.82746188573992741</v>
      </c>
      <c r="K111" s="708">
        <v>1.2023905151690732</v>
      </c>
      <c r="L111" s="708">
        <v>0.92406564784171963</v>
      </c>
      <c r="M111" s="708">
        <v>-0.82008503960417123</v>
      </c>
      <c r="N111" s="708">
        <v>2.8499374405131719</v>
      </c>
      <c r="O111" s="708">
        <v>0.98903038822617617</v>
      </c>
    </row>
    <row r="112" spans="2:15" x14ac:dyDescent="0.3">
      <c r="B112" s="690" t="s">
        <v>398</v>
      </c>
      <c r="C112" s="710">
        <v>1</v>
      </c>
      <c r="D112" s="708">
        <v>1.23</v>
      </c>
      <c r="E112" s="708">
        <v>3.4602815645827176</v>
      </c>
      <c r="F112" s="708">
        <v>0.99721365279543761</v>
      </c>
      <c r="G112" s="708">
        <v>2.46306791178728</v>
      </c>
      <c r="H112" s="708">
        <v>2.6794876056842263</v>
      </c>
      <c r="I112" s="708">
        <v>9.5298381409424704E-2</v>
      </c>
      <c r="J112" s="708">
        <v>0.80796995408838834</v>
      </c>
      <c r="K112" s="708">
        <v>1.186457351502487</v>
      </c>
      <c r="L112" s="708">
        <v>0.92415761828901943</v>
      </c>
      <c r="M112" s="708">
        <v>-0.83798022234434799</v>
      </c>
      <c r="N112" s="708">
        <v>2.8324075279352234</v>
      </c>
      <c r="O112" s="708">
        <v>0.97045334115856985</v>
      </c>
    </row>
    <row r="113" spans="2:15" x14ac:dyDescent="0.3">
      <c r="B113" s="690" t="s">
        <v>399</v>
      </c>
      <c r="C113" s="710">
        <v>1</v>
      </c>
      <c r="D113" s="708">
        <v>2.09</v>
      </c>
      <c r="E113" s="708">
        <v>0.70418654538461545</v>
      </c>
      <c r="F113" s="708">
        <v>1.1495415626633763</v>
      </c>
      <c r="G113" s="708">
        <v>-0.44535501727876081</v>
      </c>
      <c r="H113" s="708">
        <v>-0.48448653941572034</v>
      </c>
      <c r="I113" s="708">
        <v>0.11644563221900157</v>
      </c>
      <c r="J113" s="708">
        <v>0.91830361493024459</v>
      </c>
      <c r="K113" s="708">
        <v>1.3807795103965079</v>
      </c>
      <c r="L113" s="708">
        <v>0.92657709188456616</v>
      </c>
      <c r="M113" s="708">
        <v>-0.69045690753220779</v>
      </c>
      <c r="N113" s="708">
        <v>2.9895400328589603</v>
      </c>
      <c r="O113" s="708">
        <v>1.15680478246761</v>
      </c>
    </row>
    <row r="114" spans="2:15" x14ac:dyDescent="0.3">
      <c r="B114" s="690" t="s">
        <v>400</v>
      </c>
      <c r="C114" s="710">
        <v>1</v>
      </c>
      <c r="D114" s="708">
        <v>2.15</v>
      </c>
      <c r="E114" s="708">
        <v>0.36272855510204094</v>
      </c>
      <c r="F114" s="708">
        <v>1.1601690912588141</v>
      </c>
      <c r="G114" s="708">
        <v>-0.79744053615677313</v>
      </c>
      <c r="H114" s="708">
        <v>-0.86750837144063053</v>
      </c>
      <c r="I114" s="708">
        <v>0.11989005421081265</v>
      </c>
      <c r="J114" s="708">
        <v>0.92209120408497147</v>
      </c>
      <c r="K114" s="708">
        <v>1.3982469784326566</v>
      </c>
      <c r="L114" s="708">
        <v>0.92701626039732887</v>
      </c>
      <c r="M114" s="708">
        <v>-0.68070148056621771</v>
      </c>
      <c r="N114" s="708">
        <v>3.0010396630838461</v>
      </c>
      <c r="O114" s="708">
        <v>1.173968690504571</v>
      </c>
    </row>
    <row r="115" spans="2:15" x14ac:dyDescent="0.3">
      <c r="B115" s="690" t="s">
        <v>401</v>
      </c>
      <c r="C115" s="710">
        <v>1</v>
      </c>
      <c r="D115" s="708">
        <v>0.34599999999999997</v>
      </c>
      <c r="E115" s="708">
        <v>3.484731906614786E-2</v>
      </c>
      <c r="F115" s="708">
        <v>0.84063473148932399</v>
      </c>
      <c r="G115" s="708">
        <v>-0.80578741242317609</v>
      </c>
      <c r="H115" s="708">
        <v>-0.87658865355342763</v>
      </c>
      <c r="I115" s="708">
        <v>0.1359754229239418</v>
      </c>
      <c r="J115" s="708">
        <v>0.57061448994052921</v>
      </c>
      <c r="K115" s="708">
        <v>1.1106549730381188</v>
      </c>
      <c r="L115" s="708">
        <v>0.92923346774732651</v>
      </c>
      <c r="M115" s="708">
        <v>-1.0046387747141137</v>
      </c>
      <c r="N115" s="708">
        <v>2.6859082376927619</v>
      </c>
      <c r="O115" s="708">
        <v>0.858660776488544</v>
      </c>
    </row>
    <row r="116" spans="2:15" x14ac:dyDescent="0.3">
      <c r="B116" s="690" t="s">
        <v>402</v>
      </c>
      <c r="C116" s="710">
        <v>1</v>
      </c>
      <c r="D116" s="708">
        <v>1.52</v>
      </c>
      <c r="E116" s="708">
        <v>0.25311813079847922</v>
      </c>
      <c r="F116" s="708">
        <v>1.0485800410067192</v>
      </c>
      <c r="G116" s="708">
        <v>-0.79546191020823998</v>
      </c>
      <c r="H116" s="708">
        <v>-0.86535589173026284</v>
      </c>
      <c r="I116" s="708">
        <v>9.5339184457117351E-2</v>
      </c>
      <c r="J116" s="708">
        <v>0.85925531553353107</v>
      </c>
      <c r="K116" s="708">
        <v>1.2379047664799074</v>
      </c>
      <c r="L116" s="708">
        <v>0.92416182675726499</v>
      </c>
      <c r="M116" s="708">
        <v>-0.786622191316944</v>
      </c>
      <c r="N116" s="708">
        <v>2.8837822733303824</v>
      </c>
      <c r="O116" s="708">
        <v>1.0572299198965416</v>
      </c>
    </row>
    <row r="117" spans="2:15" x14ac:dyDescent="0.3">
      <c r="B117" s="690" t="s">
        <v>403</v>
      </c>
      <c r="C117" s="710">
        <v>1</v>
      </c>
      <c r="D117" s="708">
        <v>1.58</v>
      </c>
      <c r="E117" s="708">
        <v>1.9196654244063343</v>
      </c>
      <c r="F117" s="708">
        <v>1.059207569602157</v>
      </c>
      <c r="G117" s="708">
        <v>0.86045785480417725</v>
      </c>
      <c r="H117" s="708">
        <v>0.93606276389205378</v>
      </c>
      <c r="I117" s="708">
        <v>9.6343182580182415E-2</v>
      </c>
      <c r="J117" s="708">
        <v>0.86788910283458653</v>
      </c>
      <c r="K117" s="708">
        <v>1.2505260363697275</v>
      </c>
      <c r="L117" s="708">
        <v>0.92426594158394426</v>
      </c>
      <c r="M117" s="708">
        <v>-0.7762014141332263</v>
      </c>
      <c r="N117" s="708">
        <v>2.8946165533375403</v>
      </c>
      <c r="O117" s="708">
        <v>1.0496506187451353</v>
      </c>
    </row>
    <row r="118" spans="2:15" x14ac:dyDescent="0.3">
      <c r="B118" s="690" t="s">
        <v>404</v>
      </c>
      <c r="C118" s="710">
        <v>1</v>
      </c>
      <c r="D118" s="708">
        <v>1.31</v>
      </c>
      <c r="E118" s="708">
        <v>1.2410429911009841</v>
      </c>
      <c r="F118" s="708">
        <v>1.0113836909226879</v>
      </c>
      <c r="G118" s="708">
        <v>0.22965930017829628</v>
      </c>
      <c r="H118" s="708">
        <v>0.24983852268666304</v>
      </c>
      <c r="I118" s="708">
        <v>9.4505321650113175E-2</v>
      </c>
      <c r="J118" s="708">
        <v>0.82371485172456405</v>
      </c>
      <c r="K118" s="708">
        <v>1.1990525301208117</v>
      </c>
      <c r="L118" s="708">
        <v>0.92407617530297148</v>
      </c>
      <c r="M118" s="708">
        <v>-0.82364845458763791</v>
      </c>
      <c r="N118" s="708">
        <v>2.8464158364330139</v>
      </c>
      <c r="O118" s="708">
        <v>1.0089303262973361</v>
      </c>
    </row>
    <row r="119" spans="2:15" x14ac:dyDescent="0.3">
      <c r="B119" s="690" t="s">
        <v>405</v>
      </c>
      <c r="C119" s="710">
        <v>1</v>
      </c>
      <c r="D119" s="708">
        <v>2.0699999999999998</v>
      </c>
      <c r="E119" s="708">
        <v>1.7575429920451644</v>
      </c>
      <c r="F119" s="708">
        <v>1.1459990531315638</v>
      </c>
      <c r="G119" s="708">
        <v>0.61154393891360059</v>
      </c>
      <c r="H119" s="708">
        <v>0.66527780123661584</v>
      </c>
      <c r="I119" s="708">
        <v>0.11533767291575407</v>
      </c>
      <c r="J119" s="708">
        <v>0.91696129299304219</v>
      </c>
      <c r="K119" s="708">
        <v>1.3750368132700854</v>
      </c>
      <c r="L119" s="708">
        <v>0.92643850348309587</v>
      </c>
      <c r="M119" s="708">
        <v>-0.69372420796493328</v>
      </c>
      <c r="N119" s="708">
        <v>2.9857223142280609</v>
      </c>
      <c r="O119" s="708">
        <v>1.1362173980365602</v>
      </c>
    </row>
    <row r="120" spans="2:15" x14ac:dyDescent="0.3">
      <c r="B120" s="690" t="s">
        <v>406</v>
      </c>
      <c r="C120" s="710">
        <v>1</v>
      </c>
      <c r="D120" s="708">
        <v>0.45300000000000001</v>
      </c>
      <c r="E120" s="708">
        <v>0.8570705367843221</v>
      </c>
      <c r="F120" s="708">
        <v>0.85958715748452097</v>
      </c>
      <c r="G120" s="708">
        <v>-2.5166207001988683E-3</v>
      </c>
      <c r="H120" s="708">
        <v>-2.7377458583746918E-3</v>
      </c>
      <c r="I120" s="708">
        <v>0.12882192290268552</v>
      </c>
      <c r="J120" s="708">
        <v>0.60377234925685919</v>
      </c>
      <c r="K120" s="708">
        <v>1.1154019657121828</v>
      </c>
      <c r="L120" s="708">
        <v>0.92821366600730582</v>
      </c>
      <c r="M120" s="708">
        <v>-0.98366122457331062</v>
      </c>
      <c r="N120" s="708">
        <v>2.7028355395423524</v>
      </c>
      <c r="O120" s="708">
        <v>0.85963757277157649</v>
      </c>
    </row>
    <row r="121" spans="2:15" x14ac:dyDescent="0.3">
      <c r="B121" s="690" t="s">
        <v>407</v>
      </c>
      <c r="C121" s="710">
        <v>1</v>
      </c>
      <c r="D121" s="708">
        <v>1.71</v>
      </c>
      <c r="E121" s="708">
        <v>4.0992949620369608</v>
      </c>
      <c r="F121" s="708">
        <v>1.0822338815589383</v>
      </c>
      <c r="G121" s="708">
        <v>3.0170610804780225</v>
      </c>
      <c r="H121" s="708">
        <v>3.2821578861246201</v>
      </c>
      <c r="I121" s="708">
        <v>9.9616487315260224E-2</v>
      </c>
      <c r="J121" s="708">
        <v>0.88441528030954375</v>
      </c>
      <c r="K121" s="708">
        <v>1.2800524828083328</v>
      </c>
      <c r="L121" s="708">
        <v>0.92461287384905477</v>
      </c>
      <c r="M121" s="708">
        <v>-0.75386404089795644</v>
      </c>
      <c r="N121" s="708">
        <v>2.9183318040158328</v>
      </c>
      <c r="O121" s="708">
        <v>1.046380692758401</v>
      </c>
    </row>
    <row r="122" spans="2:15" x14ac:dyDescent="0.3">
      <c r="B122" s="690" t="s">
        <v>408</v>
      </c>
      <c r="C122" s="710">
        <v>1</v>
      </c>
      <c r="D122" s="708">
        <v>0.44779999999999998</v>
      </c>
      <c r="E122" s="708">
        <v>0.52811803701972304</v>
      </c>
      <c r="F122" s="708">
        <v>0.85866610500624974</v>
      </c>
      <c r="G122" s="708">
        <v>-0.33054806798652669</v>
      </c>
      <c r="H122" s="708">
        <v>-0.35959197349539329</v>
      </c>
      <c r="I122" s="708">
        <v>0.12916010663333458</v>
      </c>
      <c r="J122" s="708">
        <v>0.60217973091268284</v>
      </c>
      <c r="K122" s="708">
        <v>1.1151524790998166</v>
      </c>
      <c r="L122" s="708">
        <v>0.92826066117654216</v>
      </c>
      <c r="M122" s="708">
        <v>-0.98467560014391708</v>
      </c>
      <c r="N122" s="708">
        <v>2.7020078101564167</v>
      </c>
      <c r="O122" s="708">
        <v>0.86532346557825701</v>
      </c>
    </row>
    <row r="123" spans="2:15" x14ac:dyDescent="0.3">
      <c r="B123" s="690" t="s">
        <v>409</v>
      </c>
      <c r="C123" s="710">
        <v>1</v>
      </c>
      <c r="D123" s="708">
        <v>0.53695000000000004</v>
      </c>
      <c r="E123" s="708">
        <v>0</v>
      </c>
      <c r="F123" s="708">
        <v>0.87445684124430412</v>
      </c>
      <c r="G123" s="708">
        <v>-0.87445684124430412</v>
      </c>
      <c r="H123" s="708">
        <v>-0.95129178396046232</v>
      </c>
      <c r="I123" s="708">
        <v>0.12350948129301806</v>
      </c>
      <c r="J123" s="708">
        <v>0.62919148920372592</v>
      </c>
      <c r="K123" s="708">
        <v>1.1197221932848824</v>
      </c>
      <c r="L123" s="708">
        <v>0.92749130125928791</v>
      </c>
      <c r="M123" s="708">
        <v>-0.96735706758629414</v>
      </c>
      <c r="N123" s="708">
        <v>2.7162707500749024</v>
      </c>
      <c r="O123" s="708">
        <v>0.89053371848973994</v>
      </c>
    </row>
    <row r="124" spans="2:15" x14ac:dyDescent="0.3">
      <c r="B124" s="690" t="s">
        <v>410</v>
      </c>
      <c r="C124" s="710">
        <v>1</v>
      </c>
      <c r="D124" s="708">
        <v>0.27100000000000002</v>
      </c>
      <c r="E124" s="708">
        <v>0.10347170368735979</v>
      </c>
      <c r="F124" s="708">
        <v>0.82735032074502701</v>
      </c>
      <c r="G124" s="708">
        <v>-0.72387861705766721</v>
      </c>
      <c r="H124" s="708">
        <v>-0.78748286766417464</v>
      </c>
      <c r="I124" s="708">
        <v>0.14121292791792822</v>
      </c>
      <c r="J124" s="708">
        <v>0.54692943227652902</v>
      </c>
      <c r="K124" s="708">
        <v>1.107771209213525</v>
      </c>
      <c r="L124" s="708">
        <v>0.93001430792946982</v>
      </c>
      <c r="M124" s="708">
        <v>-1.0194737793088249</v>
      </c>
      <c r="N124" s="708">
        <v>2.6741744207988791</v>
      </c>
      <c r="O124" s="708">
        <v>0.84484626259082873</v>
      </c>
    </row>
    <row r="125" spans="2:15" x14ac:dyDescent="0.3">
      <c r="B125" s="690" t="s">
        <v>411</v>
      </c>
      <c r="C125" s="710">
        <v>1</v>
      </c>
      <c r="D125" s="708">
        <v>0.4869</v>
      </c>
      <c r="E125" s="708">
        <v>0</v>
      </c>
      <c r="F125" s="708">
        <v>0.86559171114094324</v>
      </c>
      <c r="G125" s="708">
        <v>-0.86559171114094324</v>
      </c>
      <c r="H125" s="708">
        <v>-0.94164771116772428</v>
      </c>
      <c r="I125" s="708">
        <v>0.12664265047948126</v>
      </c>
      <c r="J125" s="708">
        <v>0.61410450604523414</v>
      </c>
      <c r="K125" s="708">
        <v>1.1170789162366523</v>
      </c>
      <c r="L125" s="708">
        <v>0.92791372598040855</v>
      </c>
      <c r="M125" s="708">
        <v>-0.9770610494672809</v>
      </c>
      <c r="N125" s="708">
        <v>2.7082444717491674</v>
      </c>
      <c r="O125" s="708">
        <v>0.88233906600965373</v>
      </c>
    </row>
    <row r="126" spans="2:15" x14ac:dyDescent="0.3">
      <c r="B126" s="690" t="s">
        <v>412</v>
      </c>
      <c r="C126" s="710">
        <v>1</v>
      </c>
      <c r="D126" s="708">
        <v>0.74460000000000004</v>
      </c>
      <c r="E126" s="708">
        <v>2.2497724667390795</v>
      </c>
      <c r="F126" s="708">
        <v>0.91123694645834763</v>
      </c>
      <c r="G126" s="708">
        <v>1.3385355202807319</v>
      </c>
      <c r="H126" s="708">
        <v>1.4561471566400155</v>
      </c>
      <c r="I126" s="708">
        <v>0.11175482504159232</v>
      </c>
      <c r="J126" s="708">
        <v>0.68931401212886123</v>
      </c>
      <c r="K126" s="708">
        <v>1.133159880787834</v>
      </c>
      <c r="L126" s="708">
        <v>0.92599927800320325</v>
      </c>
      <c r="M126" s="708">
        <v>-0.92761409988327181</v>
      </c>
      <c r="N126" s="708">
        <v>2.7500879927999673</v>
      </c>
      <c r="O126" s="708">
        <v>0.89115618800653795</v>
      </c>
    </row>
    <row r="127" spans="2:15" x14ac:dyDescent="0.3">
      <c r="B127" s="690" t="s">
        <v>413</v>
      </c>
      <c r="C127" s="710">
        <v>1</v>
      </c>
      <c r="D127" s="708">
        <v>0.81710000000000005</v>
      </c>
      <c r="E127" s="708">
        <v>2.9100004590258131</v>
      </c>
      <c r="F127" s="708">
        <v>0.92407854351116803</v>
      </c>
      <c r="G127" s="708">
        <v>1.985921915514645</v>
      </c>
      <c r="H127" s="708">
        <v>2.1604167440989879</v>
      </c>
      <c r="I127" s="708">
        <v>0.10820431534110302</v>
      </c>
      <c r="J127" s="708">
        <v>0.70920621778676551</v>
      </c>
      <c r="K127" s="708">
        <v>1.1389508692355705</v>
      </c>
      <c r="L127" s="708">
        <v>0.92557749313648152</v>
      </c>
      <c r="M127" s="708">
        <v>-0.91393492167685175</v>
      </c>
      <c r="N127" s="708">
        <v>2.762092008699188</v>
      </c>
      <c r="O127" s="708">
        <v>0.89617484600926112</v>
      </c>
    </row>
    <row r="128" spans="2:15" x14ac:dyDescent="0.3">
      <c r="B128" s="690" t="s">
        <v>414</v>
      </c>
      <c r="C128" s="710">
        <v>1</v>
      </c>
      <c r="D128" s="708">
        <v>0.25409999999999999</v>
      </c>
      <c r="E128" s="708">
        <v>0</v>
      </c>
      <c r="F128" s="708">
        <v>0.82435690019064534</v>
      </c>
      <c r="G128" s="708">
        <v>-0.82435690019064534</v>
      </c>
      <c r="H128" s="708">
        <v>-0.89678976618971451</v>
      </c>
      <c r="I128" s="708">
        <v>0.14241607500751782</v>
      </c>
      <c r="J128" s="708">
        <v>0.54154680004871536</v>
      </c>
      <c r="K128" s="708">
        <v>1.1071670003325753</v>
      </c>
      <c r="L128" s="708">
        <v>0.93019775336372623</v>
      </c>
      <c r="M128" s="708">
        <v>-1.0228314861393866</v>
      </c>
      <c r="N128" s="708">
        <v>2.671545286520677</v>
      </c>
      <c r="O128" s="708">
        <v>0.84463072229180269</v>
      </c>
    </row>
    <row r="129" spans="2:15" x14ac:dyDescent="0.3">
      <c r="B129" s="690" t="s">
        <v>415</v>
      </c>
      <c r="C129" s="710">
        <v>1</v>
      </c>
      <c r="D129" s="708">
        <v>0.41139999999999999</v>
      </c>
      <c r="E129" s="708">
        <v>0.69372802201825678</v>
      </c>
      <c r="F129" s="708">
        <v>0.85221873765835088</v>
      </c>
      <c r="G129" s="708">
        <v>-0.15849071564009409</v>
      </c>
      <c r="H129" s="708">
        <v>-0.17241664598094597</v>
      </c>
      <c r="I129" s="708">
        <v>0.13155535417791905</v>
      </c>
      <c r="J129" s="708">
        <v>0.59097587664494089</v>
      </c>
      <c r="K129" s="708">
        <v>1.1134615986717609</v>
      </c>
      <c r="L129" s="708">
        <v>0.92859697024880195</v>
      </c>
      <c r="M129" s="708">
        <v>-0.99179081065769015</v>
      </c>
      <c r="N129" s="708">
        <v>2.6962282859743918</v>
      </c>
      <c r="O129" s="708">
        <v>0.85553278797645005</v>
      </c>
    </row>
    <row r="130" spans="2:15" x14ac:dyDescent="0.3">
      <c r="B130" s="690" t="s">
        <v>416</v>
      </c>
      <c r="C130" s="710">
        <v>1</v>
      </c>
      <c r="D130" s="708">
        <v>0.47110000000000002</v>
      </c>
      <c r="E130" s="708">
        <v>1.1882095950007758</v>
      </c>
      <c r="F130" s="708">
        <v>0.86279312861081126</v>
      </c>
      <c r="G130" s="708">
        <v>0.32541646638996458</v>
      </c>
      <c r="H130" s="708">
        <v>0.35400947907471769</v>
      </c>
      <c r="I130" s="708">
        <v>0.12765280837443049</v>
      </c>
      <c r="J130" s="708">
        <v>0.60929995013453631</v>
      </c>
      <c r="K130" s="708">
        <v>1.1162863070870861</v>
      </c>
      <c r="L130" s="708">
        <v>0.92805213292586952</v>
      </c>
      <c r="M130" s="708">
        <v>-0.98013448076082743</v>
      </c>
      <c r="N130" s="708">
        <v>2.7057207379824497</v>
      </c>
      <c r="O130" s="708">
        <v>0.85639418878403539</v>
      </c>
    </row>
    <row r="131" spans="2:15" x14ac:dyDescent="0.3">
      <c r="B131" s="690" t="s">
        <v>417</v>
      </c>
      <c r="C131" s="710">
        <v>1</v>
      </c>
      <c r="D131" s="708">
        <v>1.17</v>
      </c>
      <c r="E131" s="708">
        <v>1.6900471451873833</v>
      </c>
      <c r="F131" s="708">
        <v>0.98658612420000003</v>
      </c>
      <c r="G131" s="708">
        <v>0.70346102098738328</v>
      </c>
      <c r="H131" s="708">
        <v>0.76527126101444398</v>
      </c>
      <c r="I131" s="708">
        <v>9.628609197366976E-2</v>
      </c>
      <c r="J131" s="708">
        <v>0.7953810280624245</v>
      </c>
      <c r="K131" s="708">
        <v>1.1777912203375756</v>
      </c>
      <c r="L131" s="708">
        <v>0.9242599923451944</v>
      </c>
      <c r="M131" s="708">
        <v>-0.84881104552627984</v>
      </c>
      <c r="N131" s="708">
        <v>2.8219832939262801</v>
      </c>
      <c r="O131" s="708">
        <v>0.97878226876939123</v>
      </c>
    </row>
    <row r="132" spans="2:15" x14ac:dyDescent="0.3">
      <c r="B132" s="690" t="s">
        <v>418</v>
      </c>
      <c r="C132" s="710">
        <v>1</v>
      </c>
      <c r="D132" s="708">
        <v>1.52</v>
      </c>
      <c r="E132" s="708">
        <v>0.89409464622260182</v>
      </c>
      <c r="F132" s="708">
        <v>1.0485800410067192</v>
      </c>
      <c r="G132" s="708">
        <v>-0.15448539478411738</v>
      </c>
      <c r="H132" s="708">
        <v>-0.16805939397866945</v>
      </c>
      <c r="I132" s="708">
        <v>9.5339184457117351E-2</v>
      </c>
      <c r="J132" s="708">
        <v>0.85925531553353107</v>
      </c>
      <c r="K132" s="708">
        <v>1.2379047664799074</v>
      </c>
      <c r="L132" s="708">
        <v>0.92416182675726499</v>
      </c>
      <c r="M132" s="708">
        <v>-0.786622191316944</v>
      </c>
      <c r="N132" s="708">
        <v>2.8837822733303824</v>
      </c>
      <c r="O132" s="708">
        <v>1.0502599202542111</v>
      </c>
    </row>
    <row r="133" spans="2:15" x14ac:dyDescent="0.3">
      <c r="B133" s="690" t="s">
        <v>419</v>
      </c>
      <c r="C133" s="710">
        <v>1</v>
      </c>
      <c r="D133" s="708">
        <v>2.3199999999999998</v>
      </c>
      <c r="E133" s="708">
        <v>0.49000000000000005</v>
      </c>
      <c r="F133" s="708">
        <v>1.1902804222792205</v>
      </c>
      <c r="G133" s="708">
        <v>-0.70028042227922049</v>
      </c>
      <c r="H133" s="708">
        <v>-0.76181119611879378</v>
      </c>
      <c r="I133" s="708">
        <v>0.13051971512581076</v>
      </c>
      <c r="J133" s="708">
        <v>0.93109413517449457</v>
      </c>
      <c r="K133" s="708">
        <v>1.4494667093839464</v>
      </c>
      <c r="L133" s="708">
        <v>0.92845081613346625</v>
      </c>
      <c r="M133" s="708">
        <v>-0.65343889292941282</v>
      </c>
      <c r="N133" s="708">
        <v>3.0339997374878536</v>
      </c>
      <c r="O133" s="708">
        <v>1.2046889644810808</v>
      </c>
    </row>
    <row r="134" spans="2:15" x14ac:dyDescent="0.3">
      <c r="B134" s="690" t="s">
        <v>420</v>
      </c>
      <c r="C134" s="710">
        <v>1</v>
      </c>
      <c r="D134" s="708">
        <v>1.65</v>
      </c>
      <c r="E134" s="708">
        <v>0.41173472218216878</v>
      </c>
      <c r="F134" s="708">
        <v>1.0716063529635007</v>
      </c>
      <c r="G134" s="708">
        <v>-0.65987163078133193</v>
      </c>
      <c r="H134" s="708">
        <v>-0.71785184954084957</v>
      </c>
      <c r="I134" s="708">
        <v>9.7924610886579194E-2</v>
      </c>
      <c r="J134" s="708">
        <v>0.87714748299582979</v>
      </c>
      <c r="K134" s="708">
        <v>1.2660652229311717</v>
      </c>
      <c r="L134" s="708">
        <v>0.92443212371686034</v>
      </c>
      <c r="M134" s="708">
        <v>-0.7641326355529392</v>
      </c>
      <c r="N134" s="708">
        <v>2.9073453414799406</v>
      </c>
      <c r="O134" s="708">
        <v>1.079180794590954</v>
      </c>
    </row>
    <row r="135" spans="2:15" x14ac:dyDescent="0.3">
      <c r="B135" s="690" t="s">
        <v>421</v>
      </c>
      <c r="C135" s="710">
        <v>1</v>
      </c>
      <c r="D135" s="708">
        <v>2.35</v>
      </c>
      <c r="E135" s="708">
        <v>1.0201218685566951</v>
      </c>
      <c r="F135" s="708">
        <v>1.1955941865769393</v>
      </c>
      <c r="G135" s="708">
        <v>-0.17547231802024421</v>
      </c>
      <c r="H135" s="708">
        <v>-0.19089035224154691</v>
      </c>
      <c r="I135" s="708">
        <v>0.13251281392634504</v>
      </c>
      <c r="J135" s="708">
        <v>0.932450000257942</v>
      </c>
      <c r="K135" s="708">
        <v>1.4587383728959367</v>
      </c>
      <c r="L135" s="708">
        <v>0.92873309825646622</v>
      </c>
      <c r="M135" s="708">
        <v>-0.64868568498370482</v>
      </c>
      <c r="N135" s="708">
        <v>3.0398740581375834</v>
      </c>
      <c r="O135" s="708">
        <v>1.1993180630603577</v>
      </c>
    </row>
    <row r="136" spans="2:15" x14ac:dyDescent="0.3">
      <c r="B136" s="690" t="s">
        <v>422</v>
      </c>
      <c r="C136" s="710">
        <v>1</v>
      </c>
      <c r="D136" s="708">
        <v>2.9</v>
      </c>
      <c r="E136" s="708">
        <v>0.85680474418062658</v>
      </c>
      <c r="F136" s="708">
        <v>1.2930131987017837</v>
      </c>
      <c r="G136" s="708">
        <v>-0.43620845452115709</v>
      </c>
      <c r="H136" s="708">
        <v>-0.47453630563356358</v>
      </c>
      <c r="I136" s="708">
        <v>0.17340655542769703</v>
      </c>
      <c r="J136" s="708">
        <v>0.94866214631401524</v>
      </c>
      <c r="K136" s="708">
        <v>1.6373642510895521</v>
      </c>
      <c r="L136" s="708">
        <v>0.93544393493553413</v>
      </c>
      <c r="M136" s="708">
        <v>-0.56459306451193148</v>
      </c>
      <c r="N136" s="708">
        <v>3.1506194619154986</v>
      </c>
      <c r="O136" s="708">
        <v>1.3091089933576936</v>
      </c>
    </row>
    <row r="137" spans="2:15" x14ac:dyDescent="0.3">
      <c r="B137" s="690" t="s">
        <v>423</v>
      </c>
      <c r="C137" s="710">
        <v>1</v>
      </c>
      <c r="D137" s="708">
        <v>1.92</v>
      </c>
      <c r="E137" s="708">
        <v>2.9525634407422761</v>
      </c>
      <c r="F137" s="708">
        <v>1.1194302316429698</v>
      </c>
      <c r="G137" s="708">
        <v>1.8331332090993062</v>
      </c>
      <c r="H137" s="708">
        <v>1.9942031195500181</v>
      </c>
      <c r="I137" s="708">
        <v>0.10774258117351747</v>
      </c>
      <c r="J137" s="708">
        <v>0.90547481846630418</v>
      </c>
      <c r="K137" s="708">
        <v>1.3333856448196355</v>
      </c>
      <c r="L137" s="708">
        <v>0.92552362786711651</v>
      </c>
      <c r="M137" s="708">
        <v>-0.71847626779541462</v>
      </c>
      <c r="N137" s="708">
        <v>2.9573367310813543</v>
      </c>
      <c r="O137" s="708">
        <v>1.09389573883848</v>
      </c>
    </row>
    <row r="138" spans="2:15" x14ac:dyDescent="0.3">
      <c r="B138" s="690" t="s">
        <v>424</v>
      </c>
      <c r="C138" s="710">
        <v>1</v>
      </c>
      <c r="D138" s="708">
        <v>1.69</v>
      </c>
      <c r="E138" s="708">
        <v>2.3639351627642977</v>
      </c>
      <c r="F138" s="708">
        <v>1.0786913720271258</v>
      </c>
      <c r="G138" s="708">
        <v>1.2852437907371719</v>
      </c>
      <c r="H138" s="708">
        <v>1.3981729009915675</v>
      </c>
      <c r="I138" s="708">
        <v>9.9019035700799646E-2</v>
      </c>
      <c r="J138" s="708">
        <v>0.88205919127771093</v>
      </c>
      <c r="K138" s="708">
        <v>1.2753235527765407</v>
      </c>
      <c r="L138" s="708">
        <v>0.92454869605310297</v>
      </c>
      <c r="M138" s="708">
        <v>-0.75727910604612725</v>
      </c>
      <c r="N138" s="708">
        <v>2.9146618501003791</v>
      </c>
      <c r="O138" s="708">
        <v>1.0636029986503917</v>
      </c>
    </row>
    <row r="139" spans="2:15" x14ac:dyDescent="0.3">
      <c r="B139" s="690" t="s">
        <v>425</v>
      </c>
      <c r="C139" s="710">
        <v>1</v>
      </c>
      <c r="D139" s="708">
        <v>3.14</v>
      </c>
      <c r="E139" s="708">
        <v>0.71462722752659402</v>
      </c>
      <c r="F139" s="708">
        <v>1.335523313083534</v>
      </c>
      <c r="G139" s="708">
        <v>-0.62089608555693998</v>
      </c>
      <c r="H139" s="708">
        <v>-0.67545168271891143</v>
      </c>
      <c r="I139" s="708">
        <v>0.19300733490938357</v>
      </c>
      <c r="J139" s="708">
        <v>0.95224899723844159</v>
      </c>
      <c r="K139" s="708">
        <v>1.7187976289286264</v>
      </c>
      <c r="L139" s="708">
        <v>0.93927490825167881</v>
      </c>
      <c r="M139" s="708">
        <v>-0.52969050389209138</v>
      </c>
      <c r="N139" s="708">
        <v>3.2007371300591592</v>
      </c>
      <c r="O139" s="708">
        <v>1.3641583898677205</v>
      </c>
    </row>
    <row r="140" spans="2:15" x14ac:dyDescent="0.3">
      <c r="B140" s="690" t="s">
        <v>426</v>
      </c>
      <c r="C140" s="710">
        <v>1</v>
      </c>
      <c r="D140" s="708">
        <v>2.1</v>
      </c>
      <c r="E140" s="708">
        <v>0.37</v>
      </c>
      <c r="F140" s="708">
        <v>1.1513128174292826</v>
      </c>
      <c r="G140" s="708">
        <v>-0.7813128174292826</v>
      </c>
      <c r="H140" s="708">
        <v>-0.84996357609354856</v>
      </c>
      <c r="I140" s="708">
        <v>0.11700732786566825</v>
      </c>
      <c r="J140" s="708">
        <v>0.91895945346189012</v>
      </c>
      <c r="K140" s="708">
        <v>1.3836661813966751</v>
      </c>
      <c r="L140" s="708">
        <v>0.92664784935629174</v>
      </c>
      <c r="M140" s="708">
        <v>-0.68882616308203248</v>
      </c>
      <c r="N140" s="708">
        <v>2.9914517979405977</v>
      </c>
      <c r="O140" s="708">
        <v>1.164180371563706</v>
      </c>
    </row>
    <row r="141" spans="2:15" x14ac:dyDescent="0.3">
      <c r="B141" s="690" t="s">
        <v>427</v>
      </c>
      <c r="C141" s="710">
        <v>1</v>
      </c>
      <c r="D141" s="708">
        <v>3.6</v>
      </c>
      <c r="E141" s="708">
        <v>0.18</v>
      </c>
      <c r="F141" s="708">
        <v>1.4170010323152222</v>
      </c>
      <c r="G141" s="708">
        <v>-1.2370010323152223</v>
      </c>
      <c r="H141" s="708">
        <v>-1.3456912488872887</v>
      </c>
      <c r="I141" s="708">
        <v>0.23225746693239527</v>
      </c>
      <c r="J141" s="708">
        <v>0.95578373308552278</v>
      </c>
      <c r="K141" s="708">
        <v>1.8782183315449217</v>
      </c>
      <c r="L141" s="708">
        <v>0.94811869135052362</v>
      </c>
      <c r="M141" s="708">
        <v>-0.46577478518376969</v>
      </c>
      <c r="N141" s="708">
        <v>3.2997768498142142</v>
      </c>
      <c r="O141" s="708">
        <v>1.5013558506766171</v>
      </c>
    </row>
    <row r="142" spans="2:15" x14ac:dyDescent="0.3">
      <c r="B142" s="690" t="s">
        <v>428</v>
      </c>
      <c r="C142" s="710">
        <v>1</v>
      </c>
      <c r="D142" s="708">
        <v>2.7</v>
      </c>
      <c r="E142" s="708">
        <v>0.06</v>
      </c>
      <c r="F142" s="708">
        <v>1.2575881033836585</v>
      </c>
      <c r="G142" s="708">
        <v>-1.1975881033836584</v>
      </c>
      <c r="H142" s="708">
        <v>-1.3028152672424274</v>
      </c>
      <c r="I142" s="708">
        <v>0.15774835369168702</v>
      </c>
      <c r="J142" s="708">
        <v>0.94433113641265065</v>
      </c>
      <c r="K142" s="708">
        <v>1.5708450703546664</v>
      </c>
      <c r="L142" s="708">
        <v>0.93266825025558486</v>
      </c>
      <c r="M142" s="708">
        <v>-0.59450620015656175</v>
      </c>
      <c r="N142" s="708">
        <v>3.1096824069238789</v>
      </c>
      <c r="O142" s="708">
        <v>1.2939268391420684</v>
      </c>
    </row>
    <row r="143" spans="2:15" x14ac:dyDescent="0.3">
      <c r="B143" s="690" t="s">
        <v>429</v>
      </c>
      <c r="C143" s="710">
        <v>1</v>
      </c>
      <c r="D143" s="708">
        <v>1.79</v>
      </c>
      <c r="E143" s="708">
        <v>0.33424820881226058</v>
      </c>
      <c r="F143" s="708">
        <v>1.0964039196861886</v>
      </c>
      <c r="G143" s="708">
        <v>-0.76215571087392797</v>
      </c>
      <c r="H143" s="708">
        <v>-0.82912321301212744</v>
      </c>
      <c r="I143" s="708">
        <v>0.10232715042466618</v>
      </c>
      <c r="J143" s="708">
        <v>0.89320247871605551</v>
      </c>
      <c r="K143" s="708">
        <v>1.2996053606563216</v>
      </c>
      <c r="L143" s="708">
        <v>0.92490884289015696</v>
      </c>
      <c r="M143" s="708">
        <v>-0.74028173862951707</v>
      </c>
      <c r="N143" s="708">
        <v>2.9330895780018942</v>
      </c>
      <c r="O143" s="708">
        <v>1.1059668609812388</v>
      </c>
    </row>
    <row r="144" spans="2:15" x14ac:dyDescent="0.3">
      <c r="B144" s="690" t="s">
        <v>430</v>
      </c>
      <c r="C144" s="710">
        <v>1</v>
      </c>
      <c r="D144" s="708">
        <v>1.82</v>
      </c>
      <c r="E144" s="708">
        <v>0.88188073765182218</v>
      </c>
      <c r="F144" s="708">
        <v>1.1017176839839071</v>
      </c>
      <c r="G144" s="708">
        <v>-0.21983694633208495</v>
      </c>
      <c r="H144" s="708">
        <v>-0.23915311881955237</v>
      </c>
      <c r="I144" s="708">
        <v>0.10347033486299542</v>
      </c>
      <c r="J144" s="708">
        <v>0.8962461052820081</v>
      </c>
      <c r="K144" s="708">
        <v>1.3071892626858062</v>
      </c>
      <c r="L144" s="708">
        <v>0.92503601667126301</v>
      </c>
      <c r="M144" s="708">
        <v>-0.7352205162570562</v>
      </c>
      <c r="N144" s="708">
        <v>2.9386558842248705</v>
      </c>
      <c r="O144" s="708">
        <v>1.104538799475423</v>
      </c>
    </row>
    <row r="145" spans="2:15" x14ac:dyDescent="0.3">
      <c r="B145" s="690" t="s">
        <v>431</v>
      </c>
      <c r="C145" s="710">
        <v>1</v>
      </c>
      <c r="D145" s="708">
        <v>1.01</v>
      </c>
      <c r="E145" s="708">
        <v>0.2077966748</v>
      </c>
      <c r="F145" s="708">
        <v>0.95824604794549983</v>
      </c>
      <c r="G145" s="708">
        <v>-0.75044937314549987</v>
      </c>
      <c r="H145" s="708">
        <v>-0.81638828731187907</v>
      </c>
      <c r="I145" s="708">
        <v>0.10047640519913584</v>
      </c>
      <c r="J145" s="708">
        <v>0.7587198202021167</v>
      </c>
      <c r="K145" s="708">
        <v>1.1577722756888829</v>
      </c>
      <c r="L145" s="708">
        <v>0.92470591538289493</v>
      </c>
      <c r="M145" s="708">
        <v>-0.87803663655810438</v>
      </c>
      <c r="N145" s="708">
        <v>2.7945287324491042</v>
      </c>
      <c r="O145" s="708">
        <v>0.96732049790296515</v>
      </c>
    </row>
    <row r="146" spans="2:15" x14ac:dyDescent="0.3">
      <c r="B146" s="690" t="s">
        <v>432</v>
      </c>
      <c r="C146" s="710">
        <v>1</v>
      </c>
      <c r="D146" s="708">
        <v>2.69</v>
      </c>
      <c r="E146" s="708">
        <v>1.735760820652519</v>
      </c>
      <c r="F146" s="708">
        <v>1.2558168486177521</v>
      </c>
      <c r="G146" s="708">
        <v>0.47994397203476691</v>
      </c>
      <c r="H146" s="708">
        <v>0.52211468402300354</v>
      </c>
      <c r="I146" s="708">
        <v>0.15698523023216646</v>
      </c>
      <c r="J146" s="708">
        <v>0.94407529359723008</v>
      </c>
      <c r="K146" s="708">
        <v>1.5675584036382741</v>
      </c>
      <c r="L146" s="708">
        <v>0.93253948144484644</v>
      </c>
      <c r="M146" s="708">
        <v>-0.59602174558447274</v>
      </c>
      <c r="N146" s="708">
        <v>3.107655442819977</v>
      </c>
      <c r="O146" s="708">
        <v>1.241398562888903</v>
      </c>
    </row>
    <row r="147" spans="2:15" x14ac:dyDescent="0.3">
      <c r="B147" s="690" t="s">
        <v>433</v>
      </c>
      <c r="C147" s="710">
        <v>1</v>
      </c>
      <c r="D147" s="708">
        <v>2.0299999999999998</v>
      </c>
      <c r="E147" s="708">
        <v>0.54673472884611818</v>
      </c>
      <c r="F147" s="708">
        <v>1.1389140340679387</v>
      </c>
      <c r="G147" s="708">
        <v>-0.5921793052218205</v>
      </c>
      <c r="H147" s="708">
        <v>-0.64421167645888333</v>
      </c>
      <c r="I147" s="708">
        <v>0.11318558242594555</v>
      </c>
      <c r="J147" s="708">
        <v>0.91414989912871514</v>
      </c>
      <c r="K147" s="708">
        <v>1.3636781690071622</v>
      </c>
      <c r="L147" s="708">
        <v>0.92617303891415304</v>
      </c>
      <c r="M147" s="708">
        <v>-0.70028206700590712</v>
      </c>
      <c r="N147" s="708">
        <v>2.9781101351417845</v>
      </c>
      <c r="O147" s="708">
        <v>1.1480303846526014</v>
      </c>
    </row>
    <row r="148" spans="2:15" x14ac:dyDescent="0.3">
      <c r="B148" s="690" t="s">
        <v>434</v>
      </c>
      <c r="C148" s="710">
        <v>1</v>
      </c>
      <c r="D148" s="708">
        <v>2.38</v>
      </c>
      <c r="E148" s="708">
        <v>0.53566458120330851</v>
      </c>
      <c r="F148" s="708">
        <v>1.2009079508746581</v>
      </c>
      <c r="G148" s="708">
        <v>-0.66524336967134956</v>
      </c>
      <c r="H148" s="708">
        <v>-0.72369558113586263</v>
      </c>
      <c r="I148" s="708">
        <v>0.13453718197336759</v>
      </c>
      <c r="J148" s="708">
        <v>0.93374377081497983</v>
      </c>
      <c r="K148" s="708">
        <v>1.4680721309343363</v>
      </c>
      <c r="L148" s="708">
        <v>0.9290240983288387</v>
      </c>
      <c r="M148" s="708">
        <v>-0.64394978915767798</v>
      </c>
      <c r="N148" s="708">
        <v>3.0457656909069941</v>
      </c>
      <c r="O148" s="708">
        <v>1.2154699148816213</v>
      </c>
    </row>
    <row r="149" spans="2:15" x14ac:dyDescent="0.3">
      <c r="B149" s="690" t="s">
        <v>435</v>
      </c>
      <c r="C149" s="710">
        <v>1</v>
      </c>
      <c r="D149" s="708">
        <v>0.80389999999999995</v>
      </c>
      <c r="E149" s="708">
        <v>0.41819262108947058</v>
      </c>
      <c r="F149" s="708">
        <v>0.92174048722017177</v>
      </c>
      <c r="G149" s="708">
        <v>-0.50354786613070113</v>
      </c>
      <c r="H149" s="708">
        <v>-0.54779255566156726</v>
      </c>
      <c r="I149" s="708">
        <v>0.10882669857234453</v>
      </c>
      <c r="J149" s="708">
        <v>0.70563223174595158</v>
      </c>
      <c r="K149" s="708">
        <v>1.137848742694392</v>
      </c>
      <c r="L149" s="708">
        <v>0.9256504590095187</v>
      </c>
      <c r="M149" s="708">
        <v>-0.91641787373091055</v>
      </c>
      <c r="N149" s="708">
        <v>2.7598988481712539</v>
      </c>
      <c r="O149" s="708">
        <v>0.92889850048023082</v>
      </c>
    </row>
    <row r="150" spans="2:15" x14ac:dyDescent="0.3">
      <c r="B150" s="690" t="s">
        <v>436</v>
      </c>
      <c r="C150" s="710">
        <v>1</v>
      </c>
      <c r="D150" s="708">
        <v>0.27879999999999999</v>
      </c>
      <c r="E150" s="708">
        <v>0.12486474049188434</v>
      </c>
      <c r="F150" s="708">
        <v>0.82873189946243386</v>
      </c>
      <c r="G150" s="708">
        <v>-0.70386715897054952</v>
      </c>
      <c r="H150" s="708">
        <v>-0.7657130846795096</v>
      </c>
      <c r="I150" s="708">
        <v>0.14066038184843585</v>
      </c>
      <c r="J150" s="708">
        <v>0.54940825798124338</v>
      </c>
      <c r="K150" s="708">
        <v>1.1080555409436244</v>
      </c>
      <c r="L150" s="708">
        <v>0.92993056996967494</v>
      </c>
      <c r="M150" s="708">
        <v>-1.017925913598928</v>
      </c>
      <c r="N150" s="708">
        <v>2.6753897125237955</v>
      </c>
      <c r="O150" s="708">
        <v>0.84560811148675885</v>
      </c>
    </row>
    <row r="151" spans="2:15" x14ac:dyDescent="0.3">
      <c r="B151" s="690" t="s">
        <v>437</v>
      </c>
      <c r="C151" s="710">
        <v>1</v>
      </c>
      <c r="D151" s="708">
        <v>0.66159999999999997</v>
      </c>
      <c r="E151" s="708">
        <v>0.85063188537679546</v>
      </c>
      <c r="F151" s="708">
        <v>0.89653553190132562</v>
      </c>
      <c r="G151" s="708">
        <v>-4.5903646524530162E-2</v>
      </c>
      <c r="H151" s="708">
        <v>-4.9937012020483416E-2</v>
      </c>
      <c r="I151" s="708">
        <v>0.11619166289261895</v>
      </c>
      <c r="J151" s="708">
        <v>0.66580191691731261</v>
      </c>
      <c r="K151" s="708">
        <v>1.1272691468853386</v>
      </c>
      <c r="L151" s="708">
        <v>0.92654520907947535</v>
      </c>
      <c r="M151" s="708">
        <v>-0.94339962536206257</v>
      </c>
      <c r="N151" s="708">
        <v>2.7364706891647139</v>
      </c>
      <c r="O151" s="708">
        <v>0.89728085175841754</v>
      </c>
    </row>
    <row r="152" spans="2:15" x14ac:dyDescent="0.3">
      <c r="B152" s="690" t="s">
        <v>438</v>
      </c>
      <c r="C152" s="710">
        <v>1</v>
      </c>
      <c r="D152" s="708">
        <v>0.35759999999999997</v>
      </c>
      <c r="E152" s="708">
        <v>0.1512129710235097</v>
      </c>
      <c r="F152" s="708">
        <v>0.84268938701777518</v>
      </c>
      <c r="G152" s="708">
        <v>-0.69147641599426546</v>
      </c>
      <c r="H152" s="708">
        <v>-0.75223361784415121</v>
      </c>
      <c r="I152" s="708">
        <v>0.13518100240201095</v>
      </c>
      <c r="J152" s="708">
        <v>0.57424670718278414</v>
      </c>
      <c r="K152" s="708">
        <v>1.1111320668527662</v>
      </c>
      <c r="L152" s="708">
        <v>0.9291175519560424</v>
      </c>
      <c r="M152" s="708">
        <v>-1.0023539333970193</v>
      </c>
      <c r="N152" s="708">
        <v>2.6877327074325699</v>
      </c>
      <c r="O152" s="708">
        <v>0.8579740073777693</v>
      </c>
    </row>
    <row r="153" spans="2:15" x14ac:dyDescent="0.3">
      <c r="B153" s="690" t="s">
        <v>439</v>
      </c>
      <c r="C153" s="710">
        <v>1</v>
      </c>
      <c r="D153" s="708">
        <v>1.0629999999999999</v>
      </c>
      <c r="E153" s="708">
        <v>1.298909537726241</v>
      </c>
      <c r="F153" s="708">
        <v>0.96763369820480305</v>
      </c>
      <c r="G153" s="708">
        <v>0.33127583952143791</v>
      </c>
      <c r="H153" s="708">
        <v>0.36038369133566567</v>
      </c>
      <c r="I153" s="708">
        <v>9.884764954147944E-2</v>
      </c>
      <c r="J153" s="708">
        <v>0.77134185640151998</v>
      </c>
      <c r="K153" s="708">
        <v>1.1639255400080861</v>
      </c>
      <c r="L153" s="708">
        <v>0.92453035632273961</v>
      </c>
      <c r="M153" s="708">
        <v>-0.86830036079861972</v>
      </c>
      <c r="N153" s="708">
        <v>2.803567757208226</v>
      </c>
      <c r="O153" s="708">
        <v>0.96375822850082637</v>
      </c>
    </row>
    <row r="154" spans="2:15" x14ac:dyDescent="0.3">
      <c r="B154" s="690" t="s">
        <v>440</v>
      </c>
      <c r="C154" s="710">
        <v>1</v>
      </c>
      <c r="D154" s="708">
        <v>0.44140000000000001</v>
      </c>
      <c r="E154" s="708">
        <v>0</v>
      </c>
      <c r="F154" s="708">
        <v>0.85753250195606967</v>
      </c>
      <c r="G154" s="708">
        <v>-0.85753250195606967</v>
      </c>
      <c r="H154" s="708">
        <v>-0.93288037226523524</v>
      </c>
      <c r="I154" s="708">
        <v>0.1295777244356649</v>
      </c>
      <c r="J154" s="708">
        <v>0.60021682167293222</v>
      </c>
      <c r="K154" s="708">
        <v>1.1148481822392071</v>
      </c>
      <c r="L154" s="708">
        <v>0.92831886149765475</v>
      </c>
      <c r="M154" s="708">
        <v>-0.98592477749735796</v>
      </c>
      <c r="N154" s="708">
        <v>2.7009897814094974</v>
      </c>
      <c r="O154" s="708">
        <v>0.87491765875868011</v>
      </c>
    </row>
    <row r="155" spans="2:15" x14ac:dyDescent="0.3">
      <c r="B155" s="690" t="s">
        <v>441</v>
      </c>
      <c r="C155" s="710">
        <v>1</v>
      </c>
      <c r="D155" s="708">
        <v>0.29975000000000002</v>
      </c>
      <c r="E155" s="708">
        <v>0</v>
      </c>
      <c r="F155" s="708">
        <v>0.83244267819700746</v>
      </c>
      <c r="G155" s="708">
        <v>-0.83244267819700746</v>
      </c>
      <c r="H155" s="708">
        <v>-0.90558600840726666</v>
      </c>
      <c r="I155" s="708">
        <v>0.13918510503967713</v>
      </c>
      <c r="J155" s="708">
        <v>0.5560486440793122</v>
      </c>
      <c r="K155" s="708">
        <v>1.1088367123147027</v>
      </c>
      <c r="L155" s="708">
        <v>0.92970856477031705</v>
      </c>
      <c r="M155" s="708">
        <v>-1.0137742765366751</v>
      </c>
      <c r="N155" s="708">
        <v>2.6786596329306902</v>
      </c>
      <c r="O155" s="708">
        <v>0.85197542512206448</v>
      </c>
    </row>
    <row r="156" spans="2:15" x14ac:dyDescent="0.3">
      <c r="B156" s="690" t="s">
        <v>442</v>
      </c>
      <c r="C156" s="710">
        <v>1</v>
      </c>
      <c r="D156" s="708">
        <v>0.59989999999999999</v>
      </c>
      <c r="E156" s="708">
        <v>0</v>
      </c>
      <c r="F156" s="708">
        <v>0.88560688999568393</v>
      </c>
      <c r="G156" s="708">
        <v>-0.88560688999568393</v>
      </c>
      <c r="H156" s="708">
        <v>-0.96342154184863105</v>
      </c>
      <c r="I156" s="708">
        <v>0.119722411608886</v>
      </c>
      <c r="J156" s="708">
        <v>0.64786190780490893</v>
      </c>
      <c r="K156" s="708">
        <v>1.123351872186459</v>
      </c>
      <c r="L156" s="708">
        <v>0.92699459425814579</v>
      </c>
      <c r="M156" s="708">
        <v>-0.95522065717084814</v>
      </c>
      <c r="N156" s="708">
        <v>2.726434437162216</v>
      </c>
      <c r="O156" s="708">
        <v>0.90088862800449832</v>
      </c>
    </row>
    <row r="157" spans="2:15" x14ac:dyDescent="0.3">
      <c r="B157" s="690" t="s">
        <v>443</v>
      </c>
      <c r="C157" s="710">
        <v>1</v>
      </c>
      <c r="D157" s="708">
        <v>0.44940000000000002</v>
      </c>
      <c r="E157" s="708">
        <v>0.62281388227794654</v>
      </c>
      <c r="F157" s="708">
        <v>0.8589495057687947</v>
      </c>
      <c r="G157" s="708">
        <v>-0.23613562349084816</v>
      </c>
      <c r="H157" s="708">
        <v>-0.25688389401537909</v>
      </c>
      <c r="I157" s="708">
        <v>0.12905594169033058</v>
      </c>
      <c r="J157" s="708">
        <v>0.60266998260803639</v>
      </c>
      <c r="K157" s="708">
        <v>1.115229028929553</v>
      </c>
      <c r="L157" s="708">
        <v>0.92824617318249947</v>
      </c>
      <c r="M157" s="708">
        <v>-0.98436342909651586</v>
      </c>
      <c r="N157" s="708">
        <v>2.7022624406341054</v>
      </c>
      <c r="O157" s="708">
        <v>0.86369754263445053</v>
      </c>
    </row>
    <row r="158" spans="2:15" x14ac:dyDescent="0.3">
      <c r="B158" s="690" t="s">
        <v>444</v>
      </c>
      <c r="C158" s="710">
        <v>1</v>
      </c>
      <c r="D158" s="708">
        <v>0.54349999999999998</v>
      </c>
      <c r="E158" s="708">
        <v>0.35055439154519635</v>
      </c>
      <c r="F158" s="708">
        <v>0.87561701311597262</v>
      </c>
      <c r="G158" s="708">
        <v>-0.52506262157077632</v>
      </c>
      <c r="H158" s="708">
        <v>-0.57119772458327067</v>
      </c>
      <c r="I158" s="708">
        <v>0.12310722907188271</v>
      </c>
      <c r="J158" s="708">
        <v>0.63115045426594962</v>
      </c>
      <c r="K158" s="708">
        <v>1.1200835719659956</v>
      </c>
      <c r="L158" s="708">
        <v>0.92743782098431471</v>
      </c>
      <c r="M158" s="708">
        <v>-0.96609069448755225</v>
      </c>
      <c r="N158" s="708">
        <v>2.7173247207194975</v>
      </c>
      <c r="O158" s="708">
        <v>0.88520635967943573</v>
      </c>
    </row>
    <row r="159" spans="2:15" x14ac:dyDescent="0.3">
      <c r="B159" s="690" t="s">
        <v>445</v>
      </c>
      <c r="C159" s="710">
        <v>1</v>
      </c>
      <c r="D159" s="708">
        <v>0.60570000000000002</v>
      </c>
      <c r="E159" s="708">
        <v>0.65398261452499307</v>
      </c>
      <c r="F159" s="708">
        <v>0.88663421775990958</v>
      </c>
      <c r="G159" s="708">
        <v>-0.23265160323491652</v>
      </c>
      <c r="H159" s="708">
        <v>-0.25309374716272992</v>
      </c>
      <c r="I159" s="708">
        <v>0.11938261662236047</v>
      </c>
      <c r="J159" s="708">
        <v>0.64956400106988266</v>
      </c>
      <c r="K159" s="708">
        <v>1.1237044344499365</v>
      </c>
      <c r="L159" s="708">
        <v>0.92695077058815711</v>
      </c>
      <c r="M159" s="708">
        <v>-0.95410630428324761</v>
      </c>
      <c r="N159" s="708">
        <v>2.727374739803067</v>
      </c>
      <c r="O159" s="708">
        <v>0.89062563023573804</v>
      </c>
    </row>
    <row r="160" spans="2:15" x14ac:dyDescent="0.3">
      <c r="B160" s="690" t="s">
        <v>446</v>
      </c>
      <c r="C160" s="710">
        <v>1</v>
      </c>
      <c r="D160" s="708">
        <v>0.46229999999999999</v>
      </c>
      <c r="E160" s="708">
        <v>0.93126284630813316</v>
      </c>
      <c r="F160" s="708">
        <v>0.86123442441681375</v>
      </c>
      <c r="G160" s="708">
        <v>7.0028421891319415E-2</v>
      </c>
      <c r="H160" s="708">
        <v>7.6181532634745169E-2</v>
      </c>
      <c r="I160" s="708">
        <v>0.12821964893585447</v>
      </c>
      <c r="J160" s="708">
        <v>0.60661561292521826</v>
      </c>
      <c r="K160" s="708">
        <v>1.1158532359084092</v>
      </c>
      <c r="L160" s="708">
        <v>0.92813027119882829</v>
      </c>
      <c r="M160" s="708">
        <v>-0.9818483520790362</v>
      </c>
      <c r="N160" s="708">
        <v>2.7043172009126639</v>
      </c>
      <c r="O160" s="708">
        <v>0.85984489649559592</v>
      </c>
    </row>
    <row r="161" spans="2:15" x14ac:dyDescent="0.3">
      <c r="B161" s="690" t="s">
        <v>447</v>
      </c>
      <c r="C161" s="710">
        <v>1</v>
      </c>
      <c r="D161" s="708">
        <v>0.86</v>
      </c>
      <c r="E161" s="708">
        <v>0</v>
      </c>
      <c r="F161" s="708">
        <v>0.93167722645690587</v>
      </c>
      <c r="G161" s="708">
        <v>-0.93167722645690587</v>
      </c>
      <c r="H161" s="708">
        <v>-1.0135398901681343</v>
      </c>
      <c r="I161" s="708">
        <v>0.10625933540787584</v>
      </c>
      <c r="J161" s="708">
        <v>0.72066724541277205</v>
      </c>
      <c r="K161" s="708">
        <v>1.1426872075010397</v>
      </c>
      <c r="L161" s="708">
        <v>0.9253521320576833</v>
      </c>
      <c r="M161" s="708">
        <v>-0.90588871629195344</v>
      </c>
      <c r="N161" s="708">
        <v>2.7692431692057653</v>
      </c>
      <c r="O161" s="708">
        <v>0.94429529106670484</v>
      </c>
    </row>
    <row r="162" spans="2:15" x14ac:dyDescent="0.3">
      <c r="B162" s="690" t="s">
        <v>448</v>
      </c>
      <c r="C162" s="710">
        <v>1</v>
      </c>
      <c r="D162" s="708">
        <v>1.78</v>
      </c>
      <c r="E162" s="708">
        <v>0.01</v>
      </c>
      <c r="F162" s="708">
        <v>1.0946326649202822</v>
      </c>
      <c r="G162" s="708">
        <v>-1.0846326649202822</v>
      </c>
      <c r="H162" s="708">
        <v>-1.1799348968276213</v>
      </c>
      <c r="I162" s="708">
        <v>0.10196106735166069</v>
      </c>
      <c r="J162" s="708">
        <v>0.8921581923807248</v>
      </c>
      <c r="K162" s="708">
        <v>1.2971071374598395</v>
      </c>
      <c r="L162" s="708">
        <v>0.92486841290956989</v>
      </c>
      <c r="M162" s="708">
        <v>-0.74197270746661981</v>
      </c>
      <c r="N162" s="708">
        <v>2.9312380373071845</v>
      </c>
      <c r="O162" s="708">
        <v>1.108143386010205</v>
      </c>
    </row>
    <row r="163" spans="2:15" x14ac:dyDescent="0.3">
      <c r="B163" s="690" t="s">
        <v>449</v>
      </c>
      <c r="C163" s="710">
        <v>1</v>
      </c>
      <c r="D163" s="708">
        <v>0.83799999999999997</v>
      </c>
      <c r="E163" s="708">
        <v>1.7789131808731202</v>
      </c>
      <c r="F163" s="708">
        <v>0.9277804659719121</v>
      </c>
      <c r="G163" s="708">
        <v>0.85113271490120812</v>
      </c>
      <c r="H163" s="708">
        <v>0.92591826212184225</v>
      </c>
      <c r="I163" s="708">
        <v>0.10724168697295593</v>
      </c>
      <c r="J163" s="708">
        <v>0.71481972940751681</v>
      </c>
      <c r="K163" s="708">
        <v>1.1407412025363075</v>
      </c>
      <c r="L163" s="708">
        <v>0.92546545120127643</v>
      </c>
      <c r="M163" s="708">
        <v>-0.91001050613789458</v>
      </c>
      <c r="N163" s="708">
        <v>2.7655714380817189</v>
      </c>
      <c r="O163" s="708">
        <v>0.91603617226624978</v>
      </c>
    </row>
    <row r="164" spans="2:15" x14ac:dyDescent="0.3">
      <c r="B164" s="690" t="s">
        <v>450</v>
      </c>
      <c r="C164" s="710">
        <v>1</v>
      </c>
      <c r="D164" s="708">
        <v>0.41499999999999998</v>
      </c>
      <c r="E164" s="708">
        <v>0.76782677202706473</v>
      </c>
      <c r="F164" s="708">
        <v>0.85285638937407715</v>
      </c>
      <c r="G164" s="708">
        <v>-8.5029617347012421E-2</v>
      </c>
      <c r="H164" s="708">
        <v>-9.2500821721991172E-2</v>
      </c>
      <c r="I164" s="708">
        <v>0.13131632260784995</v>
      </c>
      <c r="J164" s="708">
        <v>0.59208819768619636</v>
      </c>
      <c r="K164" s="708">
        <v>1.1136245810619578</v>
      </c>
      <c r="L164" s="708">
        <v>0.92856313653171996</v>
      </c>
      <c r="M164" s="708">
        <v>-0.99108597188519643</v>
      </c>
      <c r="N164" s="708">
        <v>2.6967987506333508</v>
      </c>
      <c r="O164" s="708">
        <v>0.85462777409994395</v>
      </c>
    </row>
    <row r="165" spans="2:15" x14ac:dyDescent="0.3">
      <c r="B165" s="690" t="s">
        <v>451</v>
      </c>
      <c r="C165" s="710">
        <v>1</v>
      </c>
      <c r="D165" s="708">
        <v>0.76400000000000001</v>
      </c>
      <c r="E165" s="708">
        <v>2.2788885200103088</v>
      </c>
      <c r="F165" s="708">
        <v>0.91467318070420578</v>
      </c>
      <c r="G165" s="708">
        <v>1.3642153393061029</v>
      </c>
      <c r="H165" s="708">
        <v>1.4840833562329721</v>
      </c>
      <c r="I165" s="708">
        <v>0.11077365849892506</v>
      </c>
      <c r="J165" s="708">
        <v>0.69469864867532338</v>
      </c>
      <c r="K165" s="708">
        <v>1.1346477127330881</v>
      </c>
      <c r="L165" s="708">
        <v>0.9258813775854946</v>
      </c>
      <c r="M165" s="708">
        <v>-0.92394373877401559</v>
      </c>
      <c r="N165" s="708">
        <v>2.753290100182427</v>
      </c>
      <c r="O165" s="708">
        <v>0.89457023563190941</v>
      </c>
    </row>
    <row r="166" spans="2:15" x14ac:dyDescent="0.3">
      <c r="B166" s="690" t="s">
        <v>452</v>
      </c>
      <c r="C166" s="710">
        <v>1</v>
      </c>
      <c r="D166" s="708">
        <v>1.88</v>
      </c>
      <c r="E166" s="708">
        <v>1.6701195406979352</v>
      </c>
      <c r="F166" s="708">
        <v>1.1123452125793447</v>
      </c>
      <c r="G166" s="708">
        <v>0.55777432811859051</v>
      </c>
      <c r="H166" s="708">
        <v>0.6067836748675427</v>
      </c>
      <c r="I166" s="708">
        <v>0.10595146126137812</v>
      </c>
      <c r="J166" s="708">
        <v>0.90194660857391618</v>
      </c>
      <c r="K166" s="708">
        <v>1.3227438165847734</v>
      </c>
      <c r="L166" s="708">
        <v>0.92531682902981827</v>
      </c>
      <c r="M166" s="708">
        <v>-0.72515062535272845</v>
      </c>
      <c r="N166" s="708">
        <v>2.9498410505114179</v>
      </c>
      <c r="O166" s="708">
        <v>1.1048353590521529</v>
      </c>
    </row>
    <row r="167" spans="2:15" x14ac:dyDescent="0.3">
      <c r="B167" s="690" t="s">
        <v>453</v>
      </c>
      <c r="C167" s="710">
        <v>1</v>
      </c>
      <c r="D167" s="708">
        <v>1.97</v>
      </c>
      <c r="E167" s="708">
        <v>1.3340995455276572</v>
      </c>
      <c r="F167" s="708">
        <v>1.1282865054725013</v>
      </c>
      <c r="G167" s="708">
        <v>0.20581304005515588</v>
      </c>
      <c r="H167" s="708">
        <v>0.22389698931030075</v>
      </c>
      <c r="I167" s="708">
        <v>0.1101262798669065</v>
      </c>
      <c r="J167" s="708">
        <v>0.90959753910565011</v>
      </c>
      <c r="K167" s="708">
        <v>1.3469754718393525</v>
      </c>
      <c r="L167" s="708">
        <v>0.92580414746300466</v>
      </c>
      <c r="M167" s="708">
        <v>-0.71017705028835731</v>
      </c>
      <c r="N167" s="708">
        <v>2.9667500612333599</v>
      </c>
      <c r="O167" s="708">
        <v>1.1252895243519421</v>
      </c>
    </row>
    <row r="168" spans="2:15" x14ac:dyDescent="0.3">
      <c r="B168" s="690" t="s">
        <v>454</v>
      </c>
      <c r="C168" s="710">
        <v>1</v>
      </c>
      <c r="D168" s="708">
        <v>2.17</v>
      </c>
      <c r="E168" s="708">
        <v>1.5814550285508064</v>
      </c>
      <c r="F168" s="708">
        <v>1.1637116007906265</v>
      </c>
      <c r="G168" s="708">
        <v>0.41774342776017992</v>
      </c>
      <c r="H168" s="708">
        <v>0.45444883256475815</v>
      </c>
      <c r="I168" s="708">
        <v>0.12107647109686165</v>
      </c>
      <c r="J168" s="708">
        <v>0.9232777248118974</v>
      </c>
      <c r="K168" s="708">
        <v>1.4041454767693557</v>
      </c>
      <c r="L168" s="708">
        <v>0.9271704448458471</v>
      </c>
      <c r="M168" s="708">
        <v>-0.67746515079201663</v>
      </c>
      <c r="N168" s="708">
        <v>3.0048883523732695</v>
      </c>
      <c r="O168" s="708">
        <v>1.1563362871710778</v>
      </c>
    </row>
    <row r="169" spans="2:15" x14ac:dyDescent="0.3">
      <c r="B169" s="690" t="s">
        <v>455</v>
      </c>
      <c r="C169" s="710">
        <v>1</v>
      </c>
      <c r="D169" s="708">
        <v>2.48</v>
      </c>
      <c r="E169" s="708">
        <v>1.079215000243128</v>
      </c>
      <c r="F169" s="708">
        <v>1.2186204985337206</v>
      </c>
      <c r="G169" s="708">
        <v>-0.13940549829059257</v>
      </c>
      <c r="H169" s="708">
        <v>-0.1516544887155902</v>
      </c>
      <c r="I169" s="708">
        <v>0.14149352254209055</v>
      </c>
      <c r="J169" s="708">
        <v>0.93764240475146532</v>
      </c>
      <c r="K169" s="708">
        <v>1.4995985923159758</v>
      </c>
      <c r="L169" s="708">
        <v>0.93005695463436322</v>
      </c>
      <c r="M169" s="708">
        <v>-0.62828828942408466</v>
      </c>
      <c r="N169" s="708">
        <v>3.0655292864915258</v>
      </c>
      <c r="O169" s="708">
        <v>1.2220036188377459</v>
      </c>
    </row>
    <row r="170" spans="2:15" x14ac:dyDescent="0.3">
      <c r="B170" s="690" t="s">
        <v>456</v>
      </c>
      <c r="C170" s="710">
        <v>1</v>
      </c>
      <c r="D170" s="708">
        <v>0.54</v>
      </c>
      <c r="E170" s="708">
        <v>0.79999999999999993</v>
      </c>
      <c r="F170" s="708">
        <v>0.87499707394790549</v>
      </c>
      <c r="G170" s="708">
        <v>-7.4997073947905557E-2</v>
      </c>
      <c r="H170" s="708">
        <v>-8.158675980646346E-2</v>
      </c>
      <c r="I170" s="708">
        <v>0.12332194292134237</v>
      </c>
      <c r="J170" s="708">
        <v>0.6301041359460603</v>
      </c>
      <c r="K170" s="708">
        <v>1.1198900119497508</v>
      </c>
      <c r="L170" s="708">
        <v>0.92746634631574187</v>
      </c>
      <c r="M170" s="708">
        <v>-0.96676727931052231</v>
      </c>
      <c r="N170" s="708">
        <v>2.7167614272063334</v>
      </c>
      <c r="O170" s="708">
        <v>0.8763716333985696</v>
      </c>
    </row>
    <row r="171" spans="2:15" x14ac:dyDescent="0.3">
      <c r="B171" s="690" t="s">
        <v>457</v>
      </c>
      <c r="C171" s="710">
        <v>1</v>
      </c>
      <c r="D171" s="708">
        <v>0.57999999999999996</v>
      </c>
      <c r="E171" s="708">
        <v>0.13999999999999999</v>
      </c>
      <c r="F171" s="708">
        <v>0.88208209301153051</v>
      </c>
      <c r="G171" s="708">
        <v>-0.7420820930115305</v>
      </c>
      <c r="H171" s="708">
        <v>-0.80728580852720355</v>
      </c>
      <c r="I171" s="708">
        <v>0.12090022209097531</v>
      </c>
      <c r="J171" s="708">
        <v>0.64199821262846712</v>
      </c>
      <c r="K171" s="708">
        <v>1.1221659733945939</v>
      </c>
      <c r="L171" s="708">
        <v>0.92714744547133598</v>
      </c>
      <c r="M171" s="708">
        <v>-0.95904898637147951</v>
      </c>
      <c r="N171" s="708">
        <v>2.7232131723945407</v>
      </c>
      <c r="O171" s="708">
        <v>0.89514486061642007</v>
      </c>
    </row>
    <row r="172" spans="2:15" x14ac:dyDescent="0.3">
      <c r="B172" s="690" t="s">
        <v>458</v>
      </c>
      <c r="C172" s="710">
        <v>1</v>
      </c>
      <c r="D172" s="708">
        <v>0.74</v>
      </c>
      <c r="E172" s="708">
        <v>0.4</v>
      </c>
      <c r="F172" s="708">
        <v>0.91042216926603081</v>
      </c>
      <c r="G172" s="708">
        <v>-0.51042216926603079</v>
      </c>
      <c r="H172" s="708">
        <v>-0.55527087567080569</v>
      </c>
      <c r="I172" s="708">
        <v>0.11199069130073799</v>
      </c>
      <c r="J172" s="708">
        <v>0.68803085129119002</v>
      </c>
      <c r="K172" s="708">
        <v>1.1328134872408715</v>
      </c>
      <c r="L172" s="708">
        <v>0.92602777327701891</v>
      </c>
      <c r="M172" s="708">
        <v>-0.92848546304203206</v>
      </c>
      <c r="N172" s="708">
        <v>2.7493298015740937</v>
      </c>
      <c r="O172" s="708">
        <v>0.91811238560687092</v>
      </c>
    </row>
    <row r="173" spans="2:15" x14ac:dyDescent="0.3">
      <c r="B173" s="690" t="s">
        <v>459</v>
      </c>
      <c r="C173" s="710">
        <v>1</v>
      </c>
      <c r="D173" s="708">
        <v>1.36</v>
      </c>
      <c r="E173" s="708">
        <v>0.99</v>
      </c>
      <c r="F173" s="708">
        <v>1.0202399647522191</v>
      </c>
      <c r="G173" s="708">
        <v>-3.0239964752219128E-2</v>
      </c>
      <c r="H173" s="708">
        <v>-3.289702665611962E-2</v>
      </c>
      <c r="I173" s="708">
        <v>9.431991624447468E-2</v>
      </c>
      <c r="J173" s="708">
        <v>0.83293930394500171</v>
      </c>
      <c r="K173" s="708">
        <v>1.2075406255594365</v>
      </c>
      <c r="L173" s="708">
        <v>0.92405723228744951</v>
      </c>
      <c r="M173" s="708">
        <v>-0.81475456368351407</v>
      </c>
      <c r="N173" s="708">
        <v>2.8552344931879521</v>
      </c>
      <c r="O173" s="708">
        <v>1.0205617272619847</v>
      </c>
    </row>
    <row r="174" spans="2:15" x14ac:dyDescent="0.3">
      <c r="B174" s="690" t="s">
        <v>460</v>
      </c>
      <c r="C174" s="710">
        <v>1</v>
      </c>
      <c r="D174" s="708">
        <v>1.46</v>
      </c>
      <c r="E174" s="708">
        <v>0.08</v>
      </c>
      <c r="F174" s="708">
        <v>1.0379525124112816</v>
      </c>
      <c r="G174" s="708">
        <v>-0.95795251241128165</v>
      </c>
      <c r="H174" s="708">
        <v>-1.0421238779313751</v>
      </c>
      <c r="I174" s="708">
        <v>9.4670702956217101E-2</v>
      </c>
      <c r="J174" s="708">
        <v>0.84995525871543776</v>
      </c>
      <c r="K174" s="708">
        <v>1.2259497661071255</v>
      </c>
      <c r="L174" s="708">
        <v>0.92409310350234786</v>
      </c>
      <c r="M174" s="708">
        <v>-0.79711324914807946</v>
      </c>
      <c r="N174" s="708">
        <v>2.8730182739706427</v>
      </c>
      <c r="O174" s="708">
        <v>1.0482221937845906</v>
      </c>
    </row>
    <row r="175" spans="2:15" x14ac:dyDescent="0.3">
      <c r="B175" s="690" t="s">
        <v>461</v>
      </c>
      <c r="C175" s="710">
        <v>1</v>
      </c>
      <c r="D175" s="708">
        <v>0.496</v>
      </c>
      <c r="E175" s="708">
        <v>0.72</v>
      </c>
      <c r="F175" s="708">
        <v>0.86720355297791785</v>
      </c>
      <c r="G175" s="708">
        <v>-0.14720355297791787</v>
      </c>
      <c r="H175" s="708">
        <v>-0.16013772654396743</v>
      </c>
      <c r="I175" s="708">
        <v>0.12606534428672467</v>
      </c>
      <c r="J175" s="708">
        <v>0.61686276356721792</v>
      </c>
      <c r="K175" s="708">
        <v>1.1175443423886178</v>
      </c>
      <c r="L175" s="708">
        <v>0.92783511087504511</v>
      </c>
      <c r="M175" s="708">
        <v>-0.97529309361144056</v>
      </c>
      <c r="N175" s="708">
        <v>2.7097001995672763</v>
      </c>
      <c r="O175" s="708">
        <v>0.87002522444007735</v>
      </c>
    </row>
    <row r="176" spans="2:15" x14ac:dyDescent="0.3">
      <c r="B176" s="690" t="s">
        <v>462</v>
      </c>
      <c r="C176" s="710">
        <v>1</v>
      </c>
      <c r="D176" s="708">
        <v>0.317</v>
      </c>
      <c r="E176" s="708">
        <v>0.97952442728163736</v>
      </c>
      <c r="F176" s="708">
        <v>0.83549809266819575</v>
      </c>
      <c r="G176" s="708">
        <v>0.14402633461344161</v>
      </c>
      <c r="H176" s="708">
        <v>0.15668133900896483</v>
      </c>
      <c r="I176" s="708">
        <v>0.13798023749494551</v>
      </c>
      <c r="J176" s="708">
        <v>0.56149668670687491</v>
      </c>
      <c r="K176" s="708">
        <v>1.1094994986295166</v>
      </c>
      <c r="L176" s="708">
        <v>0.92952894945856224</v>
      </c>
      <c r="M176" s="708">
        <v>-1.01036218165352</v>
      </c>
      <c r="N176" s="708">
        <v>2.6813583669899113</v>
      </c>
      <c r="O176" s="708">
        <v>0.83217820402200693</v>
      </c>
    </row>
    <row r="177" spans="2:15" x14ac:dyDescent="0.3">
      <c r="B177" s="690" t="s">
        <v>463</v>
      </c>
      <c r="C177" s="710">
        <v>1</v>
      </c>
      <c r="D177" s="708">
        <v>0.89700000000000002</v>
      </c>
      <c r="E177" s="708">
        <v>1.7005358587541872</v>
      </c>
      <c r="F177" s="708">
        <v>0.93823086909075903</v>
      </c>
      <c r="G177" s="708">
        <v>0.76230498966342819</v>
      </c>
      <c r="H177" s="708">
        <v>0.82928560831773113</v>
      </c>
      <c r="I177" s="708">
        <v>0.10468119071248516</v>
      </c>
      <c r="J177" s="708">
        <v>0.73035477064603205</v>
      </c>
      <c r="K177" s="708">
        <v>1.146106967535486</v>
      </c>
      <c r="L177" s="708">
        <v>0.92517223998094567</v>
      </c>
      <c r="M177" s="708">
        <v>-0.8989778436457283</v>
      </c>
      <c r="N177" s="708">
        <v>2.7754395818272464</v>
      </c>
      <c r="O177" s="708">
        <v>0.92821506624311023</v>
      </c>
    </row>
    <row r="178" spans="2:15" x14ac:dyDescent="0.3">
      <c r="B178" s="690" t="s">
        <v>464</v>
      </c>
      <c r="C178" s="710">
        <v>1</v>
      </c>
      <c r="D178" s="708">
        <v>0.629</v>
      </c>
      <c r="E178" s="708">
        <v>1.0646830326747321</v>
      </c>
      <c r="F178" s="708">
        <v>0.89076124136447121</v>
      </c>
      <c r="G178" s="708">
        <v>0.17392179131026086</v>
      </c>
      <c r="H178" s="708">
        <v>0.18920358709723226</v>
      </c>
      <c r="I178" s="708">
        <v>0.11803382246332331</v>
      </c>
      <c r="J178" s="708">
        <v>0.65636946256263917</v>
      </c>
      <c r="K178" s="708">
        <v>1.1251530201663034</v>
      </c>
      <c r="L178" s="708">
        <v>0.92677802368619</v>
      </c>
      <c r="M178" s="708">
        <v>-0.94963623956733723</v>
      </c>
      <c r="N178" s="708">
        <v>2.7311587222962794</v>
      </c>
      <c r="O178" s="708">
        <v>0.88784557423870869</v>
      </c>
    </row>
    <row r="179" spans="2:15" x14ac:dyDescent="0.3">
      <c r="B179" s="690" t="s">
        <v>465</v>
      </c>
      <c r="C179" s="710">
        <v>1</v>
      </c>
      <c r="D179" s="708">
        <v>0.74199999999999999</v>
      </c>
      <c r="E179" s="708">
        <v>1.4535131451450622</v>
      </c>
      <c r="F179" s="708">
        <v>0.91077642021921201</v>
      </c>
      <c r="G179" s="708">
        <v>0.54273672492585023</v>
      </c>
      <c r="H179" s="708">
        <v>0.59042477904444401</v>
      </c>
      <c r="I179" s="708">
        <v>0.11188799067532715</v>
      </c>
      <c r="J179" s="708">
        <v>0.68858904533264653</v>
      </c>
      <c r="K179" s="708">
        <v>1.1329637951057774</v>
      </c>
      <c r="L179" s="708">
        <v>0.92601535861979034</v>
      </c>
      <c r="M179" s="708">
        <v>-0.92810655904000183</v>
      </c>
      <c r="N179" s="708">
        <v>2.7496593994784257</v>
      </c>
      <c r="O179" s="708">
        <v>0.90261455645397193</v>
      </c>
    </row>
    <row r="180" spans="2:15" x14ac:dyDescent="0.3">
      <c r="B180" s="690" t="s">
        <v>466</v>
      </c>
      <c r="C180" s="710">
        <v>1</v>
      </c>
      <c r="D180" s="708">
        <v>0.57699999999999996</v>
      </c>
      <c r="E180" s="708">
        <v>1.0026210017181878</v>
      </c>
      <c r="F180" s="708">
        <v>0.88155071658175865</v>
      </c>
      <c r="G180" s="708">
        <v>0.12107028513642915</v>
      </c>
      <c r="H180" s="708">
        <v>0.13170823544378751</v>
      </c>
      <c r="I180" s="708">
        <v>0.12107936579809186</v>
      </c>
      <c r="J180" s="708">
        <v>0.64111109230007457</v>
      </c>
      <c r="K180" s="708">
        <v>1.1219903408634426</v>
      </c>
      <c r="L180" s="708">
        <v>0.92717082286083874</v>
      </c>
      <c r="M180" s="708">
        <v>-0.9596267856637406</v>
      </c>
      <c r="N180" s="708">
        <v>2.7227282188272577</v>
      </c>
      <c r="O180" s="708">
        <v>0.87941310120735927</v>
      </c>
    </row>
    <row r="181" spans="2:15" x14ac:dyDescent="0.3">
      <c r="B181" s="690" t="s">
        <v>467</v>
      </c>
      <c r="C181" s="710">
        <v>1</v>
      </c>
      <c r="D181" s="708">
        <v>0.71099999999999997</v>
      </c>
      <c r="E181" s="708">
        <v>1.2857687973819429</v>
      </c>
      <c r="F181" s="708">
        <v>0.90528553044490256</v>
      </c>
      <c r="G181" s="708">
        <v>0.38048326693704038</v>
      </c>
      <c r="H181" s="708">
        <v>0.41391477394882753</v>
      </c>
      <c r="I181" s="708">
        <v>0.11350539921156926</v>
      </c>
      <c r="J181" s="708">
        <v>0.67988630275252926</v>
      </c>
      <c r="K181" s="708">
        <v>1.1306847581372759</v>
      </c>
      <c r="L181" s="708">
        <v>0.92621217741538808</v>
      </c>
      <c r="M181" s="708">
        <v>-0.93398829193570654</v>
      </c>
      <c r="N181" s="708">
        <v>2.7445593528255117</v>
      </c>
      <c r="O181" s="708">
        <v>0.89939448988476189</v>
      </c>
    </row>
    <row r="182" spans="2:15" x14ac:dyDescent="0.3">
      <c r="B182" s="690" t="s">
        <v>468</v>
      </c>
      <c r="C182" s="710">
        <v>1</v>
      </c>
      <c r="D182" s="708">
        <v>0.75</v>
      </c>
      <c r="E182" s="708">
        <v>1.3556373007169564</v>
      </c>
      <c r="F182" s="708">
        <v>0.91219342403193704</v>
      </c>
      <c r="G182" s="708">
        <v>0.44344387668501939</v>
      </c>
      <c r="H182" s="708">
        <v>0.48240747472199286</v>
      </c>
      <c r="I182" s="708">
        <v>0.11147950278806909</v>
      </c>
      <c r="J182" s="708">
        <v>0.6908172251330269</v>
      </c>
      <c r="K182" s="708">
        <v>1.1335696229308472</v>
      </c>
      <c r="L182" s="708">
        <v>0.92596609089331761</v>
      </c>
      <c r="M182" s="708">
        <v>-0.92659171928665851</v>
      </c>
      <c r="N182" s="708">
        <v>2.7509785673505327</v>
      </c>
      <c r="O182" s="708">
        <v>0.90557409007868461</v>
      </c>
    </row>
    <row r="183" spans="2:15" x14ac:dyDescent="0.3">
      <c r="B183" s="690" t="s">
        <v>469</v>
      </c>
      <c r="C183" s="710">
        <v>1</v>
      </c>
      <c r="D183" s="708">
        <v>2.15</v>
      </c>
      <c r="E183" s="708">
        <v>0.47419688465372267</v>
      </c>
      <c r="F183" s="708">
        <v>1.1601690912588141</v>
      </c>
      <c r="G183" s="708">
        <v>-0.68597220660509139</v>
      </c>
      <c r="H183" s="708">
        <v>-0.74624577610953957</v>
      </c>
      <c r="I183" s="708">
        <v>0.11989005421081265</v>
      </c>
      <c r="J183" s="708">
        <v>0.92209120408497147</v>
      </c>
      <c r="K183" s="708">
        <v>1.3982469784326566</v>
      </c>
      <c r="L183" s="708">
        <v>0.92701626039732887</v>
      </c>
      <c r="M183" s="708">
        <v>-0.68070148056621771</v>
      </c>
      <c r="N183" s="708">
        <v>3.0010396630838461</v>
      </c>
      <c r="O183" s="708">
        <v>1.1720397463304755</v>
      </c>
    </row>
    <row r="184" spans="2:15" x14ac:dyDescent="0.3">
      <c r="B184" s="690" t="s">
        <v>470</v>
      </c>
      <c r="C184" s="710">
        <v>1</v>
      </c>
      <c r="D184" s="708">
        <v>4.5</v>
      </c>
      <c r="E184" s="708">
        <v>1.2948568332338672</v>
      </c>
      <c r="F184" s="708">
        <v>1.5764139612467858</v>
      </c>
      <c r="G184" s="708">
        <v>-0.28155712801291854</v>
      </c>
      <c r="H184" s="708">
        <v>-0.30629640018947951</v>
      </c>
      <c r="I184" s="708">
        <v>0.31260904217673141</v>
      </c>
      <c r="J184" s="708">
        <v>0.95563435811134423</v>
      </c>
      <c r="K184" s="708">
        <v>2.1971935643822276</v>
      </c>
      <c r="L184" s="708">
        <v>0.97093250805245479</v>
      </c>
      <c r="M184" s="708">
        <v>-0.35166557485105243</v>
      </c>
      <c r="N184" s="708">
        <v>3.5044934973446242</v>
      </c>
      <c r="O184" s="708">
        <v>1.61323510021891</v>
      </c>
    </row>
    <row r="185" spans="2:15" x14ac:dyDescent="0.3">
      <c r="B185" s="690" t="s">
        <v>471</v>
      </c>
      <c r="C185" s="710">
        <v>1</v>
      </c>
      <c r="D185" s="708">
        <v>4.5199999999999996</v>
      </c>
      <c r="E185" s="708">
        <v>0.65461729023407489</v>
      </c>
      <c r="F185" s="708">
        <v>1.5799564707785985</v>
      </c>
      <c r="G185" s="708">
        <v>-0.92533918054452358</v>
      </c>
      <c r="H185" s="708">
        <v>-1.0066449461086493</v>
      </c>
      <c r="I185" s="708">
        <v>0.31442731017994929</v>
      </c>
      <c r="J185" s="708">
        <v>0.95556614774339999</v>
      </c>
      <c r="K185" s="708">
        <v>2.2043467938137971</v>
      </c>
      <c r="L185" s="708">
        <v>0.97151945699989706</v>
      </c>
      <c r="M185" s="708">
        <v>-0.34928862960399898</v>
      </c>
      <c r="N185" s="708">
        <v>3.5092015711611957</v>
      </c>
      <c r="O185" s="708">
        <v>1.7025682558811313</v>
      </c>
    </row>
    <row r="186" spans="2:15" x14ac:dyDescent="0.3">
      <c r="B186" s="690" t="s">
        <v>472</v>
      </c>
      <c r="C186" s="710">
        <v>1</v>
      </c>
      <c r="D186" s="708">
        <v>1.29</v>
      </c>
      <c r="E186" s="708">
        <v>0.37199143280940783</v>
      </c>
      <c r="F186" s="708">
        <v>1.0078411813908752</v>
      </c>
      <c r="G186" s="708">
        <v>-0.63584974858146737</v>
      </c>
      <c r="H186" s="708">
        <v>-0.69171926289485752</v>
      </c>
      <c r="I186" s="708">
        <v>9.4646617123680291E-2</v>
      </c>
      <c r="J186" s="708">
        <v>0.81989175738498299</v>
      </c>
      <c r="K186" s="708">
        <v>1.1957906053967675</v>
      </c>
      <c r="L186" s="708">
        <v>0.9240906362880934</v>
      </c>
      <c r="M186" s="708">
        <v>-0.82721968076994301</v>
      </c>
      <c r="N186" s="708">
        <v>2.8429020435516934</v>
      </c>
      <c r="O186" s="708">
        <v>1.0146542711705924</v>
      </c>
    </row>
    <row r="187" spans="2:15" x14ac:dyDescent="0.3">
      <c r="B187" s="690" t="s">
        <v>473</v>
      </c>
      <c r="C187" s="710">
        <v>1</v>
      </c>
      <c r="D187" s="708">
        <v>0.63700000000000001</v>
      </c>
      <c r="E187" s="708">
        <v>1.6604111408856568</v>
      </c>
      <c r="F187" s="708">
        <v>0.89217824517719624</v>
      </c>
      <c r="G187" s="708">
        <v>0.76823289570846054</v>
      </c>
      <c r="H187" s="708">
        <v>0.83573437519878679</v>
      </c>
      <c r="I187" s="708">
        <v>0.11757682581444977</v>
      </c>
      <c r="J187" s="708">
        <v>0.65869397114984718</v>
      </c>
      <c r="K187" s="708">
        <v>1.1256625192045453</v>
      </c>
      <c r="L187" s="708">
        <v>0.92671993175445311</v>
      </c>
      <c r="M187" s="708">
        <v>-0.94810387669117024</v>
      </c>
      <c r="N187" s="708">
        <v>2.7324603670455625</v>
      </c>
      <c r="O187" s="708">
        <v>0.87940059202717757</v>
      </c>
    </row>
    <row r="188" spans="2:15" x14ac:dyDescent="0.3">
      <c r="B188" s="690" t="s">
        <v>474</v>
      </c>
      <c r="C188" s="710">
        <v>1</v>
      </c>
      <c r="D188" s="708">
        <v>0.57699999999999996</v>
      </c>
      <c r="E188" s="708">
        <v>0.22859865566025112</v>
      </c>
      <c r="F188" s="708">
        <v>0.88155071658175865</v>
      </c>
      <c r="G188" s="708">
        <v>-0.65295206092150759</v>
      </c>
      <c r="H188" s="708">
        <v>-0.71032428540535175</v>
      </c>
      <c r="I188" s="708">
        <v>0.12107936579809186</v>
      </c>
      <c r="J188" s="708">
        <v>0.64111109230007457</v>
      </c>
      <c r="K188" s="708">
        <v>1.1219903408634426</v>
      </c>
      <c r="L188" s="708">
        <v>0.92717082286083874</v>
      </c>
      <c r="M188" s="708">
        <v>-0.9596267856637406</v>
      </c>
      <c r="N188" s="708">
        <v>2.7227282188272577</v>
      </c>
      <c r="O188" s="708">
        <v>0.89307922964835296</v>
      </c>
    </row>
    <row r="189" spans="2:15" x14ac:dyDescent="0.3">
      <c r="B189" s="690" t="s">
        <v>475</v>
      </c>
      <c r="C189" s="710">
        <v>1</v>
      </c>
      <c r="D189" s="708">
        <v>1.2</v>
      </c>
      <c r="E189" s="708">
        <v>0.87365797038101756</v>
      </c>
      <c r="F189" s="708">
        <v>0.99189988849771882</v>
      </c>
      <c r="G189" s="708">
        <v>-0.11824191811670126</v>
      </c>
      <c r="H189" s="708">
        <v>-0.12863135139303974</v>
      </c>
      <c r="I189" s="708">
        <v>9.5750810300270134E-2</v>
      </c>
      <c r="J189" s="708">
        <v>0.80175775567836627</v>
      </c>
      <c r="K189" s="708">
        <v>1.1820420213170713</v>
      </c>
      <c r="L189" s="708">
        <v>0.9242043819499749</v>
      </c>
      <c r="M189" s="708">
        <v>-0.8433868500048376</v>
      </c>
      <c r="N189" s="708">
        <v>2.827186627000275</v>
      </c>
      <c r="O189" s="708">
        <v>0.99319690357248269</v>
      </c>
    </row>
    <row r="190" spans="2:15" x14ac:dyDescent="0.3">
      <c r="B190" s="690" t="s">
        <v>476</v>
      </c>
      <c r="C190" s="710">
        <v>1</v>
      </c>
      <c r="D190" s="708">
        <v>0.626</v>
      </c>
      <c r="E190" s="708">
        <v>1.7449658817291749</v>
      </c>
      <c r="F190" s="708">
        <v>0.89022986493469936</v>
      </c>
      <c r="G190" s="708">
        <v>0.85473601679447553</v>
      </c>
      <c r="H190" s="708">
        <v>0.9298381714009748</v>
      </c>
      <c r="I190" s="708">
        <v>0.11820600921488322</v>
      </c>
      <c r="J190" s="708">
        <v>0.65549615736921329</v>
      </c>
      <c r="K190" s="708">
        <v>1.1249635725001854</v>
      </c>
      <c r="L190" s="708">
        <v>0.92679996900997241</v>
      </c>
      <c r="M190" s="708">
        <v>-0.95021119506089247</v>
      </c>
      <c r="N190" s="708">
        <v>2.7306709249302914</v>
      </c>
      <c r="O190" s="708">
        <v>0.87585832288830667</v>
      </c>
    </row>
    <row r="191" spans="2:15" x14ac:dyDescent="0.3">
      <c r="B191" s="690" t="s">
        <v>477</v>
      </c>
      <c r="C191" s="710">
        <v>1</v>
      </c>
      <c r="D191" s="708">
        <v>0.42799999999999999</v>
      </c>
      <c r="E191" s="708">
        <v>0.98215099575493903</v>
      </c>
      <c r="F191" s="708">
        <v>0.85515902056975535</v>
      </c>
      <c r="G191" s="708">
        <v>0.12699197518518368</v>
      </c>
      <c r="H191" s="708">
        <v>0.13815024015442001</v>
      </c>
      <c r="I191" s="708">
        <v>0.13045702302205192</v>
      </c>
      <c r="J191" s="708">
        <v>0.59609722755841887</v>
      </c>
      <c r="K191" s="708">
        <v>1.1142208135810918</v>
      </c>
      <c r="L191" s="708">
        <v>0.92844200508063668</v>
      </c>
      <c r="M191" s="708">
        <v>-0.98854279763418285</v>
      </c>
      <c r="N191" s="708">
        <v>2.6988608387736934</v>
      </c>
      <c r="O191" s="708">
        <v>0.85254867234215315</v>
      </c>
    </row>
    <row r="192" spans="2:15" x14ac:dyDescent="0.3">
      <c r="B192" s="690" t="s">
        <v>514</v>
      </c>
      <c r="C192" s="710">
        <v>1</v>
      </c>
      <c r="D192" s="708">
        <v>0.49399999999999999</v>
      </c>
      <c r="E192" s="708">
        <v>0.75623731082800694</v>
      </c>
      <c r="F192" s="708">
        <v>0.86684930202473665</v>
      </c>
      <c r="G192" s="708">
        <v>-0.11061199119672971</v>
      </c>
      <c r="H192" s="708">
        <v>-0.12033101403063824</v>
      </c>
      <c r="I192" s="708">
        <v>0.12619193991109875</v>
      </c>
      <c r="J192" s="708">
        <v>0.61625711879346634</v>
      </c>
      <c r="K192" s="708">
        <v>1.1174414852560068</v>
      </c>
      <c r="L192" s="708">
        <v>0.92785231995232043</v>
      </c>
      <c r="M192" s="708">
        <v>-0.9756815183814983</v>
      </c>
      <c r="N192" s="708">
        <v>2.7093801224309715</v>
      </c>
      <c r="O192" s="708">
        <v>0.8689739104383104</v>
      </c>
    </row>
    <row r="193" spans="2:15" x14ac:dyDescent="0.3">
      <c r="B193" s="690" t="s">
        <v>515</v>
      </c>
      <c r="C193" s="710">
        <v>1</v>
      </c>
      <c r="D193" s="708">
        <v>2.33</v>
      </c>
      <c r="E193" s="708">
        <v>2.9981266829922575</v>
      </c>
      <c r="F193" s="708">
        <v>1.1920516770451268</v>
      </c>
      <c r="G193" s="708">
        <v>1.8060750059471307</v>
      </c>
      <c r="H193" s="708">
        <v>1.9647674228599781</v>
      </c>
      <c r="I193" s="708">
        <v>0.13118051859203184</v>
      </c>
      <c r="J193" s="708">
        <v>0.93155316521825315</v>
      </c>
      <c r="K193" s="708">
        <v>1.4525501888720005</v>
      </c>
      <c r="L193" s="708">
        <v>0.92854394101757576</v>
      </c>
      <c r="M193" s="708">
        <v>-0.65185256572733197</v>
      </c>
      <c r="N193" s="708">
        <v>3.0359559198175856</v>
      </c>
      <c r="O193" s="708">
        <v>1.1545059072813622</v>
      </c>
    </row>
    <row r="194" spans="2:15" x14ac:dyDescent="0.3">
      <c r="B194" s="690" t="s">
        <v>516</v>
      </c>
      <c r="C194" s="710">
        <v>1</v>
      </c>
      <c r="D194" s="708">
        <v>2.19</v>
      </c>
      <c r="E194" s="708">
        <v>4.3994084153738067</v>
      </c>
      <c r="F194" s="708">
        <v>1.167254110322439</v>
      </c>
      <c r="G194" s="708">
        <v>3.2321543050513677</v>
      </c>
      <c r="H194" s="708">
        <v>3.5161504717747341</v>
      </c>
      <c r="I194" s="708">
        <v>0.12228110516020357</v>
      </c>
      <c r="J194" s="708">
        <v>0.92442806983510273</v>
      </c>
      <c r="K194" s="708">
        <v>1.4100801508097751</v>
      </c>
      <c r="L194" s="708">
        <v>0.92732852356733719</v>
      </c>
      <c r="M194" s="708">
        <v>-0.67423655427214868</v>
      </c>
      <c r="N194" s="708">
        <v>3.0087447749170266</v>
      </c>
      <c r="O194" s="708">
        <v>1.1090283036528783</v>
      </c>
    </row>
    <row r="195" spans="2:15" x14ac:dyDescent="0.3">
      <c r="B195" s="690" t="s">
        <v>517</v>
      </c>
      <c r="C195" s="710">
        <v>1</v>
      </c>
      <c r="D195" s="708">
        <v>2.09</v>
      </c>
      <c r="E195" s="708">
        <v>1.0316349967318377</v>
      </c>
      <c r="F195" s="708">
        <v>1.1495415626633763</v>
      </c>
      <c r="G195" s="708">
        <v>-0.11790656593153859</v>
      </c>
      <c r="H195" s="708">
        <v>-0.12826653318425943</v>
      </c>
      <c r="I195" s="708">
        <v>0.11644563221900157</v>
      </c>
      <c r="J195" s="708">
        <v>0.91830361493024459</v>
      </c>
      <c r="K195" s="708">
        <v>1.3807795103965079</v>
      </c>
      <c r="L195" s="708">
        <v>0.92657709188456616</v>
      </c>
      <c r="M195" s="708">
        <v>-0.69045690753220779</v>
      </c>
      <c r="N195" s="708">
        <v>2.9895400328589603</v>
      </c>
      <c r="O195" s="708">
        <v>1.1514644809454153</v>
      </c>
    </row>
    <row r="196" spans="2:15" x14ac:dyDescent="0.3">
      <c r="B196" s="690" t="s">
        <v>518</v>
      </c>
      <c r="C196" s="710">
        <v>1</v>
      </c>
      <c r="D196" s="708">
        <v>5.5</v>
      </c>
      <c r="E196" s="708">
        <v>2.3247379793243841</v>
      </c>
      <c r="F196" s="708">
        <v>1.7535394378374125</v>
      </c>
      <c r="G196" s="708">
        <v>0.57119854148697158</v>
      </c>
      <c r="H196" s="708">
        <v>0.62138741890744476</v>
      </c>
      <c r="I196" s="708">
        <v>0.40451978623060847</v>
      </c>
      <c r="J196" s="708">
        <v>0.95024331240191362</v>
      </c>
      <c r="K196" s="708">
        <v>2.5568355632729114</v>
      </c>
      <c r="L196" s="708">
        <v>1.004301637653964</v>
      </c>
      <c r="M196" s="708">
        <v>-0.2408045763662412</v>
      </c>
      <c r="N196" s="708">
        <v>3.7478834520410662</v>
      </c>
      <c r="O196" s="708">
        <v>1.6163575306096698</v>
      </c>
    </row>
    <row r="197" spans="2:15" x14ac:dyDescent="0.3">
      <c r="B197" s="690" t="s">
        <v>519</v>
      </c>
      <c r="C197" s="710">
        <v>1</v>
      </c>
      <c r="D197" s="708">
        <v>1.9</v>
      </c>
      <c r="E197" s="708">
        <v>0.75296526158782251</v>
      </c>
      <c r="F197" s="708">
        <v>1.1158877221111574</v>
      </c>
      <c r="G197" s="708">
        <v>-0.36292246052333488</v>
      </c>
      <c r="H197" s="708">
        <v>-0.3948109713674362</v>
      </c>
      <c r="I197" s="708">
        <v>0.10683376308550423</v>
      </c>
      <c r="J197" s="708">
        <v>0.90373704154257861</v>
      </c>
      <c r="K197" s="708">
        <v>1.3280384026797361</v>
      </c>
      <c r="L197" s="708">
        <v>0.92541827023102718</v>
      </c>
      <c r="M197" s="708">
        <v>-0.72180955794232582</v>
      </c>
      <c r="N197" s="708">
        <v>2.9535850021646404</v>
      </c>
      <c r="O197" s="708">
        <v>1.1208569366233154</v>
      </c>
    </row>
    <row r="198" spans="2:15" ht="15" thickBot="1" x14ac:dyDescent="0.35">
      <c r="B198" s="694" t="s">
        <v>520</v>
      </c>
      <c r="C198" s="696">
        <v>1</v>
      </c>
      <c r="D198" s="698">
        <v>1.57</v>
      </c>
      <c r="E198" s="698">
        <v>1.6701747514585559</v>
      </c>
      <c r="F198" s="698">
        <v>1.0574363148362507</v>
      </c>
      <c r="G198" s="698">
        <v>0.6127384366223052</v>
      </c>
      <c r="H198" s="698">
        <v>0.66657725456885042</v>
      </c>
      <c r="I198" s="698">
        <v>9.6152952350094717E-2</v>
      </c>
      <c r="J198" s="698">
        <v>0.86649560760473177</v>
      </c>
      <c r="K198" s="698">
        <v>1.2483770220677697</v>
      </c>
      <c r="L198" s="698">
        <v>0.92424613182204673</v>
      </c>
      <c r="M198" s="698">
        <v>-0.77793333063801473</v>
      </c>
      <c r="N198" s="698">
        <v>2.8928059603105161</v>
      </c>
      <c r="O198" s="698">
        <v>1.0506578848551809</v>
      </c>
    </row>
    <row r="217" spans="7:7" x14ac:dyDescent="0.3">
      <c r="G217" t="s">
        <v>338</v>
      </c>
    </row>
    <row r="236" spans="7:7" x14ac:dyDescent="0.3">
      <c r="G236" t="s">
        <v>338</v>
      </c>
    </row>
    <row r="255" spans="7:7" x14ac:dyDescent="0.3">
      <c r="G255" t="s">
        <v>338</v>
      </c>
    </row>
    <row r="258" spans="2:18" x14ac:dyDescent="0.3">
      <c r="B258" s="689" t="s">
        <v>522</v>
      </c>
    </row>
    <row r="259" spans="2:18" ht="15" thickBot="1" x14ac:dyDescent="0.35"/>
    <row r="260" spans="2:18" ht="43.2" x14ac:dyDescent="0.3">
      <c r="B260" s="691" t="s">
        <v>388</v>
      </c>
      <c r="C260" s="692" t="s">
        <v>389</v>
      </c>
      <c r="D260" s="715" t="s">
        <v>479</v>
      </c>
      <c r="E260" s="692" t="s">
        <v>480</v>
      </c>
      <c r="F260" s="692" t="s">
        <v>523</v>
      </c>
      <c r="G260" s="692" t="s">
        <v>524</v>
      </c>
      <c r="H260" s="692" t="s">
        <v>525</v>
      </c>
      <c r="I260" s="715" t="s">
        <v>526</v>
      </c>
      <c r="J260" s="715" t="s">
        <v>527</v>
      </c>
      <c r="K260" s="715" t="s">
        <v>528</v>
      </c>
      <c r="L260" s="715" t="s">
        <v>529</v>
      </c>
      <c r="M260" s="715" t="s">
        <v>530</v>
      </c>
      <c r="N260" s="692" t="s">
        <v>531</v>
      </c>
      <c r="O260" s="715" t="s">
        <v>532</v>
      </c>
      <c r="P260" s="692" t="s">
        <v>533</v>
      </c>
      <c r="Q260" s="715" t="s">
        <v>534</v>
      </c>
      <c r="R260" s="692" t="s">
        <v>535</v>
      </c>
    </row>
    <row r="261" spans="2:18" x14ac:dyDescent="0.3">
      <c r="B261" s="699" t="s">
        <v>390</v>
      </c>
      <c r="C261" s="701">
        <v>1</v>
      </c>
      <c r="D261" s="716">
        <v>-0.20523886137412639</v>
      </c>
      <c r="E261" s="701">
        <v>-0.22327235989918953</v>
      </c>
      <c r="F261" s="701">
        <v>-0.22446750727488729</v>
      </c>
      <c r="G261" s="701">
        <v>-0.20744197501483683</v>
      </c>
      <c r="H261" s="701">
        <v>-0.22451332529988388</v>
      </c>
      <c r="I261" s="716">
        <v>9.4069214828626158E-5</v>
      </c>
      <c r="J261" s="716">
        <v>8.8425061938908582E-3</v>
      </c>
      <c r="K261" s="716">
        <v>2.7042963041576515E-4</v>
      </c>
      <c r="L261" s="716">
        <v>1.031707461933919</v>
      </c>
      <c r="M261" s="716">
        <v>-2.203113640710427E-3</v>
      </c>
      <c r="N261" s="701">
        <v>-2.3137277359184791E-2</v>
      </c>
      <c r="O261" s="716">
        <v>-2.4701866970985118E-3</v>
      </c>
      <c r="P261" s="701">
        <v>2.0865082530319138E-4</v>
      </c>
      <c r="Q261" s="716">
        <v>-1.5229589366125019E-2</v>
      </c>
      <c r="R261" s="701">
        <v>2.1775386984145841E-3</v>
      </c>
    </row>
    <row r="262" spans="2:18" x14ac:dyDescent="0.3">
      <c r="B262" s="690" t="s">
        <v>391</v>
      </c>
      <c r="C262" s="708">
        <v>1</v>
      </c>
      <c r="D262" s="717">
        <v>-0.40640441414354611</v>
      </c>
      <c r="E262" s="708">
        <v>-0.44211350624222556</v>
      </c>
      <c r="F262" s="708">
        <v>-0.44507985510971665</v>
      </c>
      <c r="G262" s="708">
        <v>-0.41187622858383593</v>
      </c>
      <c r="H262" s="708">
        <v>-0.44612603039853577</v>
      </c>
      <c r="I262" s="717">
        <v>2.7587782765366438E-3</v>
      </c>
      <c r="J262" s="717">
        <v>0.2593251579944445</v>
      </c>
      <c r="K262" s="717">
        <v>1.3335792369533876E-3</v>
      </c>
      <c r="L262" s="717">
        <v>1.0312083688556923</v>
      </c>
      <c r="M262" s="717">
        <v>-5.4718144402898326E-3</v>
      </c>
      <c r="N262" s="708">
        <v>-5.142092454219975E-2</v>
      </c>
      <c r="O262" s="717">
        <v>-1.2540464730330728E-3</v>
      </c>
      <c r="P262" s="708">
        <v>-2.2434935996046594E-3</v>
      </c>
      <c r="Q262" s="717">
        <v>-7.7377981980548492E-3</v>
      </c>
      <c r="R262" s="708">
        <v>-2.3432356323868819E-2</v>
      </c>
    </row>
    <row r="263" spans="2:18" x14ac:dyDescent="0.3">
      <c r="B263" s="690" t="s">
        <v>392</v>
      </c>
      <c r="C263" s="708">
        <v>1</v>
      </c>
      <c r="D263" s="717">
        <v>-0.66881188609927777</v>
      </c>
      <c r="E263" s="708">
        <v>-0.72757764849322415</v>
      </c>
      <c r="F263" s="708">
        <v>-0.73144609020428131</v>
      </c>
      <c r="G263" s="708">
        <v>-0.67594277549635529</v>
      </c>
      <c r="H263" s="708">
        <v>-0.73348384825213231</v>
      </c>
      <c r="I263" s="717">
        <v>2.3230201074436618E-5</v>
      </c>
      <c r="J263" s="717">
        <v>2.1836389009970421E-3</v>
      </c>
      <c r="K263" s="717">
        <v>2.8521631706411817E-3</v>
      </c>
      <c r="L263" s="717">
        <v>1.0209040236308315</v>
      </c>
      <c r="M263" s="717">
        <v>-7.130889397077545E-3</v>
      </c>
      <c r="N263" s="708">
        <v>-7.5336846931922538E-2</v>
      </c>
      <c r="O263" s="717">
        <v>-6.6511289194239598E-3</v>
      </c>
      <c r="P263" s="708">
        <v>-3.3785949130534144E-4</v>
      </c>
      <c r="Q263" s="717">
        <v>-4.1113923314507896E-2</v>
      </c>
      <c r="R263" s="708">
        <v>-3.5352248337878942E-3</v>
      </c>
    </row>
    <row r="264" spans="2:18" x14ac:dyDescent="0.3">
      <c r="B264" s="690" t="s">
        <v>393</v>
      </c>
      <c r="C264" s="708">
        <v>1</v>
      </c>
      <c r="D264" s="717">
        <v>-0.11933243734586951</v>
      </c>
      <c r="E264" s="708">
        <v>-0.12981769008241689</v>
      </c>
      <c r="F264" s="708">
        <v>-0.13050791492396874</v>
      </c>
      <c r="G264" s="708">
        <v>-0.12060476283810929</v>
      </c>
      <c r="H264" s="708">
        <v>-0.13050646830309245</v>
      </c>
      <c r="I264" s="717">
        <v>2.3230201074436618E-5</v>
      </c>
      <c r="J264" s="717">
        <v>2.1836389009970421E-3</v>
      </c>
      <c r="K264" s="717">
        <v>9.0799493162750311E-5</v>
      </c>
      <c r="L264" s="717">
        <v>1.032374097796154</v>
      </c>
      <c r="M264" s="717">
        <v>-1.2723254922397832E-3</v>
      </c>
      <c r="N264" s="708">
        <v>-1.3404447622950497E-2</v>
      </c>
      <c r="O264" s="717">
        <v>-1.1867244610222808E-3</v>
      </c>
      <c r="P264" s="708">
        <v>-6.0282416350353706E-5</v>
      </c>
      <c r="Q264" s="717">
        <v>-7.3152707351998598E-3</v>
      </c>
      <c r="R264" s="708">
        <v>-6.2901140742836217E-4</v>
      </c>
    </row>
    <row r="265" spans="2:18" x14ac:dyDescent="0.3">
      <c r="B265" s="690" t="s">
        <v>394</v>
      </c>
      <c r="C265" s="708">
        <v>1</v>
      </c>
      <c r="D265" s="717">
        <v>-0.6358592064668982</v>
      </c>
      <c r="E265" s="708">
        <v>-0.69172955180596174</v>
      </c>
      <c r="F265" s="708">
        <v>-0.69572506134162149</v>
      </c>
      <c r="G265" s="708">
        <v>-0.64322601293575599</v>
      </c>
      <c r="H265" s="708">
        <v>-0.6977896667970751</v>
      </c>
      <c r="I265" s="717">
        <v>9.2658928697827699E-4</v>
      </c>
      <c r="J265" s="717">
        <v>8.7099392975958034E-2</v>
      </c>
      <c r="K265" s="717">
        <v>2.8039069486896643E-3</v>
      </c>
      <c r="L265" s="717">
        <v>1.0229640293903171</v>
      </c>
      <c r="M265" s="717">
        <v>-7.3668064688578744E-3</v>
      </c>
      <c r="N265" s="708">
        <v>-7.4676226542047253E-2</v>
      </c>
      <c r="O265" s="717">
        <v>-9.5597664231771278E-3</v>
      </c>
      <c r="P265" s="708">
        <v>2.0305184762215308E-3</v>
      </c>
      <c r="Q265" s="717">
        <v>-5.9077369146033558E-2</v>
      </c>
      <c r="R265" s="708">
        <v>2.1240668022587242E-2</v>
      </c>
    </row>
    <row r="266" spans="2:18" x14ac:dyDescent="0.3">
      <c r="B266" s="690" t="s">
        <v>395</v>
      </c>
      <c r="C266" s="708">
        <v>1</v>
      </c>
      <c r="D266" s="717">
        <v>-0.88634444753551633</v>
      </c>
      <c r="E266" s="708">
        <v>-0.96422390555001425</v>
      </c>
      <c r="F266" s="708">
        <v>-0.97025421707185566</v>
      </c>
      <c r="G266" s="708">
        <v>-0.89746561319503326</v>
      </c>
      <c r="H266" s="708">
        <v>-0.9760114177543211</v>
      </c>
      <c r="I266" s="717">
        <v>1.8654299175566813E-3</v>
      </c>
      <c r="J266" s="717">
        <v>0.17535041225032805</v>
      </c>
      <c r="K266" s="717">
        <v>5.9059377343642491E-3</v>
      </c>
      <c r="L266" s="717">
        <v>1.01383768445622</v>
      </c>
      <c r="M266" s="717">
        <v>-1.1121165659516928E-2</v>
      </c>
      <c r="N266" s="708">
        <v>-0.10864785198395872</v>
      </c>
      <c r="O266" s="717">
        <v>-3.9256814263588999E-3</v>
      </c>
      <c r="P266" s="708">
        <v>-4.0198235939430324E-3</v>
      </c>
      <c r="Q266" s="717">
        <v>-2.4320083710222783E-2</v>
      </c>
      <c r="R266" s="708">
        <v>-4.2154541215362315E-2</v>
      </c>
    </row>
    <row r="267" spans="2:18" x14ac:dyDescent="0.3">
      <c r="B267" s="690" t="s">
        <v>396</v>
      </c>
      <c r="C267" s="708">
        <v>1</v>
      </c>
      <c r="D267" s="717">
        <v>0.70708155732469502</v>
      </c>
      <c r="E267" s="708">
        <v>0.76920991905766323</v>
      </c>
      <c r="F267" s="708">
        <v>0.77365296411551132</v>
      </c>
      <c r="G267" s="708">
        <v>0.71527351701881137</v>
      </c>
      <c r="H267" s="708">
        <v>0.776429461246258</v>
      </c>
      <c r="I267" s="717">
        <v>9.2658928697827699E-4</v>
      </c>
      <c r="J267" s="717">
        <v>8.7099392975958034E-2</v>
      </c>
      <c r="K267" s="717">
        <v>3.4672143306181775E-3</v>
      </c>
      <c r="L267" s="717">
        <v>1.0204333836472514</v>
      </c>
      <c r="M267" s="717">
        <v>8.1919596941163932E-3</v>
      </c>
      <c r="N267" s="708">
        <v>8.3092119446369947E-2</v>
      </c>
      <c r="O267" s="717">
        <v>1.0630552269140267E-2</v>
      </c>
      <c r="P267" s="708">
        <v>-2.2579560879850673E-3</v>
      </c>
      <c r="Q267" s="717">
        <v>6.5735295434290922E-2</v>
      </c>
      <c r="R267" s="708">
        <v>-2.363445779440591E-2</v>
      </c>
    </row>
    <row r="268" spans="2:18" x14ac:dyDescent="0.3">
      <c r="B268" s="690" t="s">
        <v>397</v>
      </c>
      <c r="C268" s="708">
        <v>1</v>
      </c>
      <c r="D268" s="717">
        <v>2.4294541110378427</v>
      </c>
      <c r="E268" s="708">
        <v>2.642920297873903</v>
      </c>
      <c r="F268" s="708">
        <v>2.656968547270397</v>
      </c>
      <c r="G268" s="708">
        <v>2.4553499232661671</v>
      </c>
      <c r="H268" s="708">
        <v>2.7636541283943217</v>
      </c>
      <c r="I268" s="717">
        <v>2.0373292576551121E-5</v>
      </c>
      <c r="J268" s="717">
        <v>1.9150895021958054E-3</v>
      </c>
      <c r="K268" s="717">
        <v>3.7623887579500345E-2</v>
      </c>
      <c r="L268" s="717">
        <v>0.8819114368814992</v>
      </c>
      <c r="M268" s="717">
        <v>2.5895812228324162E-2</v>
      </c>
      <c r="N268" s="708">
        <v>0.28381919352831764</v>
      </c>
      <c r="O268" s="717">
        <v>2.7424417506634206E-2</v>
      </c>
      <c r="P268" s="708">
        <v>-1.1493272769248445E-3</v>
      </c>
      <c r="Q268" s="717">
        <v>0.17584120016609964</v>
      </c>
      <c r="R268" s="708">
        <v>-1.2474245907031844E-2</v>
      </c>
    </row>
    <row r="269" spans="2:18" x14ac:dyDescent="0.3">
      <c r="B269" s="690" t="s">
        <v>398</v>
      </c>
      <c r="C269" s="708">
        <v>1</v>
      </c>
      <c r="D269" s="717">
        <v>2.46306791178728</v>
      </c>
      <c r="E269" s="708">
        <v>2.6794876056842263</v>
      </c>
      <c r="F269" s="708">
        <v>2.6940040984691125</v>
      </c>
      <c r="G269" s="708">
        <v>2.4898282234241478</v>
      </c>
      <c r="H269" s="708">
        <v>2.8056984656585895</v>
      </c>
      <c r="I269" s="717">
        <v>2.2153877539483636E-4</v>
      </c>
      <c r="J269" s="717">
        <v>2.0824644887114618E-2</v>
      </c>
      <c r="K269" s="717">
        <v>3.9425870296534236E-2</v>
      </c>
      <c r="L269" s="717">
        <v>0.87802731602680706</v>
      </c>
      <c r="M269" s="717">
        <v>2.6760311636867706E-2</v>
      </c>
      <c r="N269" s="708">
        <v>0.29087197865587749</v>
      </c>
      <c r="O269" s="717">
        <v>3.1487458346484982E-2</v>
      </c>
      <c r="P269" s="708">
        <v>-3.8432087070059164E-3</v>
      </c>
      <c r="Q269" s="717">
        <v>0.20212598367757548</v>
      </c>
      <c r="R269" s="708">
        <v>-4.1760517324335847E-2</v>
      </c>
    </row>
    <row r="270" spans="2:18" x14ac:dyDescent="0.3">
      <c r="B270" s="690" t="s">
        <v>399</v>
      </c>
      <c r="C270" s="708">
        <v>1</v>
      </c>
      <c r="D270" s="717">
        <v>-0.44535501727876081</v>
      </c>
      <c r="E270" s="708">
        <v>-0.48448653941572034</v>
      </c>
      <c r="F270" s="708">
        <v>-0.48842126619524268</v>
      </c>
      <c r="G270" s="708">
        <v>-0.45261823708299453</v>
      </c>
      <c r="H270" s="708">
        <v>-0.49036286824960801</v>
      </c>
      <c r="I270" s="717">
        <v>5.5208056235813256E-3</v>
      </c>
      <c r="J270" s="717">
        <v>0.51895572861664463</v>
      </c>
      <c r="K270" s="717">
        <v>1.9452793319947267E-3</v>
      </c>
      <c r="L270" s="717">
        <v>1.0332015574166562</v>
      </c>
      <c r="M270" s="717">
        <v>-7.2632198042337313E-3</v>
      </c>
      <c r="N270" s="708">
        <v>-6.2117811417452908E-2</v>
      </c>
      <c r="O270" s="717">
        <v>2.5970216909944159E-5</v>
      </c>
      <c r="P270" s="708">
        <v>-3.4876507278199407E-3</v>
      </c>
      <c r="Q270" s="717">
        <v>1.6027804494486638E-4</v>
      </c>
      <c r="R270" s="708">
        <v>-3.64350026174904E-2</v>
      </c>
    </row>
    <row r="271" spans="2:18" x14ac:dyDescent="0.3">
      <c r="B271" s="690" t="s">
        <v>400</v>
      </c>
      <c r="C271" s="708">
        <v>1</v>
      </c>
      <c r="D271" s="717">
        <v>-0.79744053615677313</v>
      </c>
      <c r="E271" s="708">
        <v>-0.86750837144063053</v>
      </c>
      <c r="F271" s="708">
        <v>-0.87498223335471548</v>
      </c>
      <c r="G271" s="708">
        <v>-0.81124013540253004</v>
      </c>
      <c r="H271" s="708">
        <v>-0.88139834526903604</v>
      </c>
      <c r="I271" s="717">
        <v>6.4841828823033196E-3</v>
      </c>
      <c r="J271" s="717">
        <v>0.60951319093651202</v>
      </c>
      <c r="K271" s="717">
        <v>6.6242488598472864E-3</v>
      </c>
      <c r="L271" s="717">
        <v>1.0224954335634595</v>
      </c>
      <c r="M271" s="717">
        <v>-1.3799599245756935E-2</v>
      </c>
      <c r="N271" s="708">
        <v>-0.11495576436975879</v>
      </c>
      <c r="O271" s="717">
        <v>7.65559593782765E-4</v>
      </c>
      <c r="P271" s="708">
        <v>-6.774492483506837E-3</v>
      </c>
      <c r="Q271" s="717">
        <v>4.7382147100966101E-3</v>
      </c>
      <c r="R271" s="708">
        <v>-7.0974094186494918E-2</v>
      </c>
    </row>
    <row r="272" spans="2:18" x14ac:dyDescent="0.3">
      <c r="B272" s="690" t="s">
        <v>401</v>
      </c>
      <c r="C272" s="708">
        <v>1</v>
      </c>
      <c r="D272" s="717">
        <v>-0.80578741242317609</v>
      </c>
      <c r="E272" s="708">
        <v>-0.87658865355342763</v>
      </c>
      <c r="F272" s="708">
        <v>-0.88633938235420395</v>
      </c>
      <c r="G272" s="708">
        <v>-0.82381345742239609</v>
      </c>
      <c r="H272" s="708">
        <v>-0.89515611669406303</v>
      </c>
      <c r="I272" s="717">
        <v>1.1354906029384538E-2</v>
      </c>
      <c r="J272" s="717">
        <v>1.0673611667621465</v>
      </c>
      <c r="K272" s="717">
        <v>8.7871910635362264E-3</v>
      </c>
      <c r="L272" s="717">
        <v>1.0271414651896205</v>
      </c>
      <c r="M272" s="717">
        <v>-1.8026044999219962E-2</v>
      </c>
      <c r="N272" s="708">
        <v>-0.13241420212247443</v>
      </c>
      <c r="O272" s="717">
        <v>-2.1175942789885015E-2</v>
      </c>
      <c r="P272" s="708">
        <v>9.1037508400724117E-3</v>
      </c>
      <c r="Q272" s="717">
        <v>-0.1310767268202036</v>
      </c>
      <c r="R272" s="708">
        <v>9.538729996563311E-2</v>
      </c>
    </row>
    <row r="273" spans="2:18" x14ac:dyDescent="0.3">
      <c r="B273" s="690" t="s">
        <v>402</v>
      </c>
      <c r="C273" s="708">
        <v>1</v>
      </c>
      <c r="D273" s="717">
        <v>-0.79546191020823998</v>
      </c>
      <c r="E273" s="708">
        <v>-0.86535589173026284</v>
      </c>
      <c r="F273" s="708">
        <v>-0.87004812451479907</v>
      </c>
      <c r="G273" s="708">
        <v>-0.80411178909806247</v>
      </c>
      <c r="H273" s="708">
        <v>-0.87361274523070143</v>
      </c>
      <c r="I273" s="717">
        <v>2.3074436944357858E-4</v>
      </c>
      <c r="J273" s="717">
        <v>2.1689970727696385E-2</v>
      </c>
      <c r="K273" s="717">
        <v>4.1157329971690422E-3</v>
      </c>
      <c r="L273" s="717">
        <v>1.0162214953792381</v>
      </c>
      <c r="M273" s="717">
        <v>-8.6498788898224464E-3</v>
      </c>
      <c r="N273" s="708">
        <v>-9.0607836391821114E-2</v>
      </c>
      <c r="O273" s="717">
        <v>-6.7244597610060042E-3</v>
      </c>
      <c r="P273" s="708">
        <v>-1.2667231110634488E-3</v>
      </c>
      <c r="Q273" s="717">
        <v>-4.1617200475245399E-2</v>
      </c>
      <c r="R273" s="708">
        <v>-1.3270415395530944E-2</v>
      </c>
    </row>
    <row r="274" spans="2:18" x14ac:dyDescent="0.3">
      <c r="B274" s="690" t="s">
        <v>403</v>
      </c>
      <c r="C274" s="708">
        <v>1</v>
      </c>
      <c r="D274" s="717">
        <v>0.86045785480417725</v>
      </c>
      <c r="E274" s="708">
        <v>0.93606276389205378</v>
      </c>
      <c r="F274" s="708">
        <v>0.94124674974256473</v>
      </c>
      <c r="G274" s="708">
        <v>0.87001480566119893</v>
      </c>
      <c r="H274" s="708">
        <v>0.94587331584055734</v>
      </c>
      <c r="I274" s="717">
        <v>4.5849825602820336E-4</v>
      </c>
      <c r="J274" s="717">
        <v>4.3098836066651117E-2</v>
      </c>
      <c r="K274" s="717">
        <v>4.9200184658030194E-3</v>
      </c>
      <c r="L274" s="717">
        <v>1.0136153600295044</v>
      </c>
      <c r="M274" s="717">
        <v>9.5569508570217329E-3</v>
      </c>
      <c r="N274" s="708">
        <v>9.9135529008419487E-2</v>
      </c>
      <c r="O274" s="717">
        <v>6.504474680675441E-3</v>
      </c>
      <c r="P274" s="708">
        <v>1.931946947054615E-3</v>
      </c>
      <c r="Q274" s="717">
        <v>4.0283898145299243E-2</v>
      </c>
      <c r="R274" s="708">
        <v>2.0253580839943393E-2</v>
      </c>
    </row>
    <row r="275" spans="2:18" x14ac:dyDescent="0.3">
      <c r="B275" s="690" t="s">
        <v>404</v>
      </c>
      <c r="C275" s="708">
        <v>1</v>
      </c>
      <c r="D275" s="717">
        <v>0.22965930017829628</v>
      </c>
      <c r="E275" s="708">
        <v>0.24983852268666304</v>
      </c>
      <c r="F275" s="708">
        <v>0.25116944356176607</v>
      </c>
      <c r="G275" s="708">
        <v>0.23211266480364792</v>
      </c>
      <c r="H275" s="708">
        <v>0.25123144359013017</v>
      </c>
      <c r="I275" s="717">
        <v>4.3398824879684903E-5</v>
      </c>
      <c r="J275" s="717">
        <v>4.0794895386903809E-3</v>
      </c>
      <c r="K275" s="717">
        <v>3.3696257872936793E-4</v>
      </c>
      <c r="L275" s="717">
        <v>1.031372719754744</v>
      </c>
      <c r="M275" s="717">
        <v>2.4533646253516225E-3</v>
      </c>
      <c r="N275" s="708">
        <v>2.5828882971037161E-2</v>
      </c>
      <c r="O275" s="717">
        <v>2.6610992200740034E-3</v>
      </c>
      <c r="P275" s="708">
        <v>-1.5857602650563423E-4</v>
      </c>
      <c r="Q275" s="717">
        <v>1.6407754727853625E-2</v>
      </c>
      <c r="R275" s="708">
        <v>-1.6550570895382507E-3</v>
      </c>
    </row>
    <row r="276" spans="2:18" x14ac:dyDescent="0.3">
      <c r="B276" s="690" t="s">
        <v>405</v>
      </c>
      <c r="C276" s="708">
        <v>1</v>
      </c>
      <c r="D276" s="717">
        <v>0.61154393891360059</v>
      </c>
      <c r="E276" s="708">
        <v>0.66527780123661584</v>
      </c>
      <c r="F276" s="708">
        <v>0.6705772586193226</v>
      </c>
      <c r="G276" s="708">
        <v>0.62132559400860421</v>
      </c>
      <c r="H276" s="708">
        <v>0.67390634708087782</v>
      </c>
      <c r="I276" s="717">
        <v>5.2168874349345171E-3</v>
      </c>
      <c r="J276" s="717">
        <v>0.49038741888384463</v>
      </c>
      <c r="K276" s="717">
        <v>3.5962702936730663E-3</v>
      </c>
      <c r="L276" s="717">
        <v>1.028186340252617</v>
      </c>
      <c r="M276" s="717">
        <v>9.7816550950035989E-3</v>
      </c>
      <c r="N276" s="708">
        <v>8.4556324653925277E-2</v>
      </c>
      <c r="O276" s="717">
        <v>1.4791266190210435E-4</v>
      </c>
      <c r="P276" s="708">
        <v>4.6539818517398529E-3</v>
      </c>
      <c r="Q276" s="717">
        <v>9.138998106124034E-4</v>
      </c>
      <c r="R276" s="708">
        <v>4.8674923736020954E-2</v>
      </c>
    </row>
    <row r="277" spans="2:18" x14ac:dyDescent="0.3">
      <c r="B277" s="690" t="s">
        <v>406</v>
      </c>
      <c r="C277" s="708">
        <v>1</v>
      </c>
      <c r="D277" s="717">
        <v>-2.5166207001988683E-3</v>
      </c>
      <c r="E277" s="708">
        <v>-2.7377458583746918E-3</v>
      </c>
      <c r="F277" s="708">
        <v>-2.7650324145639801E-3</v>
      </c>
      <c r="G277" s="708">
        <v>-2.5670359872543768E-3</v>
      </c>
      <c r="H277" s="708">
        <v>-2.777536536260521E-3</v>
      </c>
      <c r="I277" s="717">
        <v>9.113177893445467E-3</v>
      </c>
      <c r="J277" s="717">
        <v>0.85663872198387392</v>
      </c>
      <c r="K277" s="717">
        <v>7.6579925228633404E-8</v>
      </c>
      <c r="L277" s="717">
        <v>1.0423279021210308</v>
      </c>
      <c r="M277" s="717">
        <v>-5.0415287055508464E-5</v>
      </c>
      <c r="N277" s="708">
        <v>-3.8924668630638406E-4</v>
      </c>
      <c r="O277" s="717">
        <v>-6.1927658452670879E-5</v>
      </c>
      <c r="P277" s="708">
        <v>2.5413623393294521E-5</v>
      </c>
      <c r="Q277" s="717">
        <v>-3.8170285996020953E-4</v>
      </c>
      <c r="R277" s="708">
        <v>2.6515187615651641E-4</v>
      </c>
    </row>
    <row r="278" spans="2:18" x14ac:dyDescent="0.3">
      <c r="B278" s="690" t="s">
        <v>407</v>
      </c>
      <c r="C278" s="708">
        <v>1</v>
      </c>
      <c r="D278" s="717">
        <v>3.0170610804780225</v>
      </c>
      <c r="E278" s="708">
        <v>3.2821578861246201</v>
      </c>
      <c r="F278" s="708">
        <v>3.3016020215837658</v>
      </c>
      <c r="G278" s="708">
        <v>3.0529142692785598</v>
      </c>
      <c r="H278" s="708">
        <v>3.5157163868887871</v>
      </c>
      <c r="I278" s="717">
        <v>1.2176067835667167E-3</v>
      </c>
      <c r="J278" s="717">
        <v>0.11445503765527137</v>
      </c>
      <c r="K278" s="717">
        <v>6.4768394751125613E-2</v>
      </c>
      <c r="L278" s="717">
        <v>0.80581449057606258</v>
      </c>
      <c r="M278" s="717">
        <v>3.5853188800537623E-2</v>
      </c>
      <c r="N278" s="708">
        <v>0.38099600593764515</v>
      </c>
      <c r="O278" s="717">
        <v>1.6961796906196314E-2</v>
      </c>
      <c r="P278" s="708">
        <v>1.1047597599030005E-2</v>
      </c>
      <c r="Q278" s="717">
        <v>0.1112715184694729</v>
      </c>
      <c r="R278" s="708">
        <v>0.12267819084277148</v>
      </c>
    </row>
    <row r="279" spans="2:18" x14ac:dyDescent="0.3">
      <c r="B279" s="690" t="s">
        <v>408</v>
      </c>
      <c r="C279" s="708">
        <v>1</v>
      </c>
      <c r="D279" s="717">
        <v>-0.33054806798652669</v>
      </c>
      <c r="E279" s="708">
        <v>-0.35959197349539329</v>
      </c>
      <c r="F279" s="708">
        <v>-0.36319507975516541</v>
      </c>
      <c r="G279" s="708">
        <v>-0.33720542855853397</v>
      </c>
      <c r="H279" s="708">
        <v>-0.36511576227745468</v>
      </c>
      <c r="I279" s="717">
        <v>9.2164285680704644E-3</v>
      </c>
      <c r="J279" s="717">
        <v>0.86634428539862363</v>
      </c>
      <c r="K279" s="717">
        <v>1.3283648455845861E-3</v>
      </c>
      <c r="L279" s="717">
        <v>1.0394827835684173</v>
      </c>
      <c r="M279" s="717">
        <v>-6.6573605720072525E-3</v>
      </c>
      <c r="N279" s="708">
        <v>-5.1302005526986785E-2</v>
      </c>
      <c r="O279" s="717">
        <v>-8.1607091330797681E-3</v>
      </c>
      <c r="P279" s="708">
        <v>3.3571874968122265E-3</v>
      </c>
      <c r="Q279" s="717">
        <v>-5.0335786027597029E-2</v>
      </c>
      <c r="R279" s="708">
        <v>3.5051928153316016E-2</v>
      </c>
    </row>
    <row r="280" spans="2:18" x14ac:dyDescent="0.3">
      <c r="B280" s="690" t="s">
        <v>409</v>
      </c>
      <c r="C280" s="708">
        <v>1</v>
      </c>
      <c r="D280" s="717">
        <v>-0.87445684124430412</v>
      </c>
      <c r="E280" s="708">
        <v>-0.95129178396046232</v>
      </c>
      <c r="F280" s="708">
        <v>-0.95999669956178402</v>
      </c>
      <c r="G280" s="708">
        <v>-0.89053371848973994</v>
      </c>
      <c r="H280" s="708">
        <v>-0.96836871584422135</v>
      </c>
      <c r="I280" s="717">
        <v>7.5267650895980576E-3</v>
      </c>
      <c r="J280" s="717">
        <v>0.70751591842221739</v>
      </c>
      <c r="K280" s="717">
        <v>8.4717435407475269E-3</v>
      </c>
      <c r="L280" s="717">
        <v>1.0201215487266939</v>
      </c>
      <c r="M280" s="717">
        <v>-1.6076877245435779E-2</v>
      </c>
      <c r="N280" s="708">
        <v>-0.13011171896736071</v>
      </c>
      <c r="O280" s="717">
        <v>-2.0379052562765978E-2</v>
      </c>
      <c r="P280" s="708">
        <v>8.0122456789835147E-3</v>
      </c>
      <c r="Q280" s="717">
        <v>-0.12623718561481106</v>
      </c>
      <c r="R280" s="708">
        <v>8.401269793593874E-2</v>
      </c>
    </row>
    <row r="281" spans="2:18" x14ac:dyDescent="0.3">
      <c r="B281" s="690" t="s">
        <v>410</v>
      </c>
      <c r="C281" s="708">
        <v>1</v>
      </c>
      <c r="D281" s="717">
        <v>-0.72387861705766721</v>
      </c>
      <c r="E281" s="708">
        <v>-0.78748286766417464</v>
      </c>
      <c r="F281" s="708">
        <v>-0.79694266807685155</v>
      </c>
      <c r="G281" s="708">
        <v>-0.74137455890346893</v>
      </c>
      <c r="H281" s="708">
        <v>-0.80492148112310591</v>
      </c>
      <c r="I281" s="717">
        <v>1.3073012830163728E-2</v>
      </c>
      <c r="J281" s="717">
        <v>1.2288632060353903</v>
      </c>
      <c r="K281" s="717">
        <v>7.6753067547922606E-3</v>
      </c>
      <c r="L281" s="717">
        <v>1.0323097733649305</v>
      </c>
      <c r="M281" s="717">
        <v>-1.74959418458017E-2</v>
      </c>
      <c r="N281" s="708">
        <v>-0.12365262534965359</v>
      </c>
      <c r="O281" s="717">
        <v>-1.9878231265461892E-2</v>
      </c>
      <c r="P281" s="708">
        <v>8.7907358659047655E-3</v>
      </c>
      <c r="Q281" s="717">
        <v>-0.1229437651764012</v>
      </c>
      <c r="R281" s="708">
        <v>9.2032530063156703E-2</v>
      </c>
    </row>
    <row r="282" spans="2:18" x14ac:dyDescent="0.3">
      <c r="B282" s="690" t="s">
        <v>411</v>
      </c>
      <c r="C282" s="708">
        <v>1</v>
      </c>
      <c r="D282" s="717">
        <v>-0.86559171114094324</v>
      </c>
      <c r="E282" s="708">
        <v>-0.94164771116772428</v>
      </c>
      <c r="F282" s="708">
        <v>-0.95071350847142255</v>
      </c>
      <c r="G282" s="708">
        <v>-0.88233906600965373</v>
      </c>
      <c r="H282" s="708">
        <v>-0.95936543006589958</v>
      </c>
      <c r="I282" s="717">
        <v>8.4543182024561583E-3</v>
      </c>
      <c r="J282" s="717">
        <v>0.79470591103087884</v>
      </c>
      <c r="K282" s="717">
        <v>8.7438453495762448E-3</v>
      </c>
      <c r="L282" s="717">
        <v>1.0214795038528224</v>
      </c>
      <c r="M282" s="717">
        <v>-1.674735486871046E-2</v>
      </c>
      <c r="N282" s="708">
        <v>-0.1321719880077292</v>
      </c>
      <c r="O282" s="717">
        <v>-2.0843867387389074E-2</v>
      </c>
      <c r="P282" s="708">
        <v>8.4134576271895911E-3</v>
      </c>
      <c r="Q282" s="717">
        <v>-0.12910402718040745</v>
      </c>
      <c r="R282" s="708">
        <v>8.8211124785722919E-2</v>
      </c>
    </row>
    <row r="283" spans="2:18" x14ac:dyDescent="0.3">
      <c r="B283" s="690" t="s">
        <v>412</v>
      </c>
      <c r="C283" s="708">
        <v>1</v>
      </c>
      <c r="D283" s="717">
        <v>1.3385355202807319</v>
      </c>
      <c r="E283" s="708">
        <v>1.4561471566400155</v>
      </c>
      <c r="F283" s="708">
        <v>1.4670290820554737</v>
      </c>
      <c r="G283" s="708">
        <v>1.3586162787325415</v>
      </c>
      <c r="H283" s="708">
        <v>1.4873350927936322</v>
      </c>
      <c r="I283" s="717">
        <v>4.2539858793265049E-3</v>
      </c>
      <c r="J283" s="717">
        <v>0.39987467265669147</v>
      </c>
      <c r="K283" s="717">
        <v>1.6143498683392345E-2</v>
      </c>
      <c r="L283" s="717">
        <v>0.98973820262516321</v>
      </c>
      <c r="M283" s="717">
        <v>2.0080758451809684E-2</v>
      </c>
      <c r="N283" s="708">
        <v>0.18082166923790247</v>
      </c>
      <c r="O283" s="717">
        <v>2.6923302101306595E-2</v>
      </c>
      <c r="P283" s="708">
        <v>-9.1895563382982954E-3</v>
      </c>
      <c r="Q283" s="717">
        <v>0.1679009938367001</v>
      </c>
      <c r="R283" s="708">
        <v>-9.7007842765569174E-2</v>
      </c>
    </row>
    <row r="284" spans="2:18" x14ac:dyDescent="0.3">
      <c r="B284" s="690" t="s">
        <v>413</v>
      </c>
      <c r="C284" s="708">
        <v>1</v>
      </c>
      <c r="D284" s="717">
        <v>1.985921915514645</v>
      </c>
      <c r="E284" s="708">
        <v>2.1604167440989879</v>
      </c>
      <c r="F284" s="708">
        <v>2.175541541311377</v>
      </c>
      <c r="G284" s="708">
        <v>2.0138256130165519</v>
      </c>
      <c r="H284" s="708">
        <v>2.2366184862755607</v>
      </c>
      <c r="I284" s="717">
        <v>3.3297486689127325E-3</v>
      </c>
      <c r="J284" s="717">
        <v>0.31299637487779686</v>
      </c>
      <c r="K284" s="717">
        <v>3.3250972512543303E-2</v>
      </c>
      <c r="L284" s="717">
        <v>0.93342828371219855</v>
      </c>
      <c r="M284" s="717">
        <v>2.7903697501906882E-2</v>
      </c>
      <c r="N284" s="708">
        <v>0.26327635562329854</v>
      </c>
      <c r="O284" s="717">
        <v>3.7750665043539196E-2</v>
      </c>
      <c r="P284" s="708">
        <v>-1.2051116805326535E-2</v>
      </c>
      <c r="Q284" s="717">
        <v>0.23884028913741684</v>
      </c>
      <c r="R284" s="708">
        <v>-0.12906177601718877</v>
      </c>
    </row>
    <row r="285" spans="2:18" x14ac:dyDescent="0.3">
      <c r="B285" s="690" t="s">
        <v>414</v>
      </c>
      <c r="C285" s="708">
        <v>1</v>
      </c>
      <c r="D285" s="717">
        <v>-0.82435690019064534</v>
      </c>
      <c r="E285" s="708">
        <v>-0.89678976618971451</v>
      </c>
      <c r="F285" s="708">
        <v>-0.90775038543634212</v>
      </c>
      <c r="G285" s="708">
        <v>-0.84463072229180269</v>
      </c>
      <c r="H285" s="708">
        <v>-0.91796738346178741</v>
      </c>
      <c r="I285" s="717">
        <v>1.3476862837686378E-2</v>
      </c>
      <c r="J285" s="717">
        <v>1.2668251067425196</v>
      </c>
      <c r="K285" s="717">
        <v>1.0132654678835912E-2</v>
      </c>
      <c r="L285" s="717">
        <v>1.0285171942160076</v>
      </c>
      <c r="M285" s="717">
        <v>-2.0273822101157364E-2</v>
      </c>
      <c r="N285" s="708">
        <v>-0.14222031263304744</v>
      </c>
      <c r="O285" s="717">
        <v>-2.2857662309201734E-2</v>
      </c>
      <c r="P285" s="708">
        <v>1.0168595860072302E-2</v>
      </c>
      <c r="Q285" s="717">
        <v>-0.14151586162118118</v>
      </c>
      <c r="R285" s="708">
        <v>0.1065667336667146</v>
      </c>
    </row>
    <row r="286" spans="2:18" x14ac:dyDescent="0.3">
      <c r="B286" s="690" t="s">
        <v>415</v>
      </c>
      <c r="C286" s="708">
        <v>1</v>
      </c>
      <c r="D286" s="717">
        <v>-0.15849071564009409</v>
      </c>
      <c r="E286" s="708">
        <v>-0.17241664598094597</v>
      </c>
      <c r="F286" s="708">
        <v>-0.17420994117913147</v>
      </c>
      <c r="G286" s="708">
        <v>-0.16180476595819324</v>
      </c>
      <c r="H286" s="708">
        <v>-0.17510154952696258</v>
      </c>
      <c r="I286" s="717">
        <v>9.9554685292615984E-3</v>
      </c>
      <c r="J286" s="717">
        <v>0.93581404175059024</v>
      </c>
      <c r="K286" s="717">
        <v>3.1730078336790566E-4</v>
      </c>
      <c r="L286" s="717">
        <v>1.042543605515545</v>
      </c>
      <c r="M286" s="717">
        <v>-3.3140503180991553E-3</v>
      </c>
      <c r="N286" s="708">
        <v>-2.5059585519394079E-2</v>
      </c>
      <c r="O286" s="717">
        <v>-4.0028392464032869E-3</v>
      </c>
      <c r="P286" s="708">
        <v>1.6742560240742138E-3</v>
      </c>
      <c r="Q286" s="717">
        <v>-2.4676284024483096E-2</v>
      </c>
      <c r="R286" s="708">
        <v>1.7471123803705978E-2</v>
      </c>
    </row>
    <row r="287" spans="2:18" x14ac:dyDescent="0.3">
      <c r="B287" s="690" t="s">
        <v>416</v>
      </c>
      <c r="C287" s="708">
        <v>1</v>
      </c>
      <c r="D287" s="717">
        <v>0.32541646638996458</v>
      </c>
      <c r="E287" s="708">
        <v>0.35400947907471769</v>
      </c>
      <c r="F287" s="708">
        <v>0.3574731290317712</v>
      </c>
      <c r="G287" s="708">
        <v>0.33181540621674038</v>
      </c>
      <c r="H287" s="708">
        <v>0.35927163404493573</v>
      </c>
      <c r="I287" s="717">
        <v>8.7583217134518578E-3</v>
      </c>
      <c r="J287" s="717">
        <v>0.82328224106447467</v>
      </c>
      <c r="K287" s="717">
        <v>1.2563924249834029E-3</v>
      </c>
      <c r="L287" s="717">
        <v>1.0390894969450615</v>
      </c>
      <c r="M287" s="717">
        <v>6.3989398267758251E-3</v>
      </c>
      <c r="N287" s="708">
        <v>4.9891742145862381E-2</v>
      </c>
      <c r="O287" s="717">
        <v>7.9160593820407927E-3</v>
      </c>
      <c r="P287" s="708">
        <v>-3.2203768950646739E-3</v>
      </c>
      <c r="Q287" s="717">
        <v>4.8825686418453543E-2</v>
      </c>
      <c r="R287" s="708">
        <v>-3.3622761202535309E-2</v>
      </c>
    </row>
    <row r="288" spans="2:18" x14ac:dyDescent="0.3">
      <c r="B288" s="690" t="s">
        <v>417</v>
      </c>
      <c r="C288" s="708">
        <v>1</v>
      </c>
      <c r="D288" s="717">
        <v>0.70346102098738328</v>
      </c>
      <c r="E288" s="708">
        <v>0.76527126101444398</v>
      </c>
      <c r="F288" s="708">
        <v>0.76950432762682874</v>
      </c>
      <c r="G288" s="708">
        <v>0.71126487641799208</v>
      </c>
      <c r="H288" s="708">
        <v>0.77205133637375256</v>
      </c>
      <c r="I288" s="717">
        <v>4.4548345064894713E-4</v>
      </c>
      <c r="J288" s="717">
        <v>4.1875444361001032E-2</v>
      </c>
      <c r="K288" s="717">
        <v>3.2844398657131042E-3</v>
      </c>
      <c r="L288" s="717">
        <v>1.0200783377384837</v>
      </c>
      <c r="M288" s="717">
        <v>7.8038554306088422E-3</v>
      </c>
      <c r="N288" s="708">
        <v>8.0869564663879456E-2</v>
      </c>
      <c r="O288" s="717">
        <v>9.6253703003319393E-3</v>
      </c>
      <c r="P288" s="708">
        <v>-1.5568503160026475E-3</v>
      </c>
      <c r="Q288" s="717">
        <v>5.9517570336188381E-2</v>
      </c>
      <c r="R288" s="708">
        <v>-1.6295285224297264E-2</v>
      </c>
    </row>
    <row r="289" spans="2:18" x14ac:dyDescent="0.3">
      <c r="B289" s="690" t="s">
        <v>418</v>
      </c>
      <c r="C289" s="708">
        <v>1</v>
      </c>
      <c r="D289" s="717">
        <v>-0.15448539478411738</v>
      </c>
      <c r="E289" s="708">
        <v>-0.16805939397866945</v>
      </c>
      <c r="F289" s="708">
        <v>-0.16897066505882499</v>
      </c>
      <c r="G289" s="708">
        <v>-0.15616527403160921</v>
      </c>
      <c r="H289" s="708">
        <v>-0.1689969815494862</v>
      </c>
      <c r="I289" s="717">
        <v>2.3074436944357858E-4</v>
      </c>
      <c r="J289" s="717">
        <v>2.1689970727696385E-2</v>
      </c>
      <c r="K289" s="717">
        <v>1.5523272068705549E-4</v>
      </c>
      <c r="L289" s="717">
        <v>1.0323348399187295</v>
      </c>
      <c r="M289" s="717">
        <v>-1.67987924749182E-3</v>
      </c>
      <c r="N289" s="708">
        <v>-1.7527732898292122E-2</v>
      </c>
      <c r="O289" s="717">
        <v>-1.3059466550912214E-3</v>
      </c>
      <c r="P289" s="708">
        <v>-2.4600828447407812E-4</v>
      </c>
      <c r="Q289" s="717">
        <v>-8.0506852713086424E-3</v>
      </c>
      <c r="R289" s="708">
        <v>-2.5671101503450763E-3</v>
      </c>
    </row>
    <row r="290" spans="2:18" x14ac:dyDescent="0.3">
      <c r="B290" s="690" t="s">
        <v>419</v>
      </c>
      <c r="C290" s="708">
        <v>1</v>
      </c>
      <c r="D290" s="717">
        <v>-0.70028042227922049</v>
      </c>
      <c r="E290" s="708">
        <v>-0.76181119611879378</v>
      </c>
      <c r="F290" s="708">
        <v>-0.76960857272989613</v>
      </c>
      <c r="G290" s="708">
        <v>-0.71468896448108066</v>
      </c>
      <c r="H290" s="708">
        <v>-0.77576872896511573</v>
      </c>
      <c r="I290" s="717">
        <v>9.6342616336321674E-3</v>
      </c>
      <c r="J290" s="717">
        <v>0.90562059356142377</v>
      </c>
      <c r="K290" s="717">
        <v>6.0933742877973462E-3</v>
      </c>
      <c r="L290" s="717">
        <v>1.0296408945865165</v>
      </c>
      <c r="M290" s="717">
        <v>-1.4408542201860174E-2</v>
      </c>
      <c r="N290" s="708">
        <v>-0.11014981007359258</v>
      </c>
      <c r="O290" s="717">
        <v>2.4691859652781444E-3</v>
      </c>
      <c r="P290" s="708">
        <v>-7.2748828306630686E-3</v>
      </c>
      <c r="Q290" s="717">
        <v>1.5267992020808897E-2</v>
      </c>
      <c r="R290" s="708">
        <v>-7.6145016893906084E-2</v>
      </c>
    </row>
    <row r="291" spans="2:18" x14ac:dyDescent="0.3">
      <c r="B291" s="690" t="s">
        <v>420</v>
      </c>
      <c r="C291" s="708">
        <v>1</v>
      </c>
      <c r="D291" s="717">
        <v>-0.65987163078133193</v>
      </c>
      <c r="E291" s="708">
        <v>-0.71785184954084957</v>
      </c>
      <c r="F291" s="708">
        <v>-0.72196008233032971</v>
      </c>
      <c r="G291" s="708">
        <v>-0.66744607240878517</v>
      </c>
      <c r="H291" s="708">
        <v>-0.7242098554005546</v>
      </c>
      <c r="I291" s="717">
        <v>8.2207914544199024E-4</v>
      </c>
      <c r="J291" s="717">
        <v>7.7275439671547083E-2</v>
      </c>
      <c r="K291" s="717">
        <v>2.991489903467255E-3</v>
      </c>
      <c r="L291" s="717">
        <v>1.0220336463073685</v>
      </c>
      <c r="M291" s="717">
        <v>-7.5744416274532173E-3</v>
      </c>
      <c r="N291" s="708">
        <v>-7.7149239834132619E-2</v>
      </c>
      <c r="O291" s="717">
        <v>-4.2998537458152925E-3</v>
      </c>
      <c r="P291" s="708">
        <v>-1.9845987161441966E-3</v>
      </c>
      <c r="Q291" s="717">
        <v>-2.6577545117005087E-2</v>
      </c>
      <c r="R291" s="708">
        <v>-2.0764488918454001E-2</v>
      </c>
    </row>
    <row r="292" spans="2:18" x14ac:dyDescent="0.3">
      <c r="B292" s="690" t="s">
        <v>421</v>
      </c>
      <c r="C292" s="708">
        <v>1</v>
      </c>
      <c r="D292" s="717">
        <v>-0.17547231802024421</v>
      </c>
      <c r="E292" s="708">
        <v>-0.19089035224154691</v>
      </c>
      <c r="F292" s="708">
        <v>-0.19290525740851922</v>
      </c>
      <c r="G292" s="708">
        <v>-0.17919619450366273</v>
      </c>
      <c r="H292" s="708">
        <v>-0.19392932836736979</v>
      </c>
      <c r="I292" s="717">
        <v>1.0254686249843638E-2</v>
      </c>
      <c r="J292" s="717">
        <v>0.96394050748530191</v>
      </c>
      <c r="K292" s="717">
        <v>3.9486149602678447E-4</v>
      </c>
      <c r="L292" s="717">
        <v>1.0427082036354496</v>
      </c>
      <c r="M292" s="717">
        <v>-3.723876483418518E-3</v>
      </c>
      <c r="N292" s="708">
        <v>-2.7956109692398475E-2</v>
      </c>
      <c r="O292" s="717">
        <v>6.9851863716093119E-4</v>
      </c>
      <c r="P292" s="708">
        <v>-1.8818702640763614E-3</v>
      </c>
      <c r="Q292" s="717">
        <v>4.3063134695775747E-3</v>
      </c>
      <c r="R292" s="708">
        <v>-1.9638335808647704E-2</v>
      </c>
    </row>
    <row r="293" spans="2:18" x14ac:dyDescent="0.3">
      <c r="B293" s="690" t="s">
        <v>422</v>
      </c>
      <c r="C293" s="708">
        <v>1</v>
      </c>
      <c r="D293" s="717">
        <v>-0.43620845452115709</v>
      </c>
      <c r="E293" s="708">
        <v>-0.47453630563356358</v>
      </c>
      <c r="F293" s="708">
        <v>-0.48321203162622334</v>
      </c>
      <c r="G293" s="708">
        <v>-0.45230424917706713</v>
      </c>
      <c r="H293" s="708">
        <v>-0.49000932800759622</v>
      </c>
      <c r="I293" s="717">
        <v>2.5059895671495646E-2</v>
      </c>
      <c r="J293" s="717">
        <v>2.3556301931205907</v>
      </c>
      <c r="K293" s="717">
        <v>4.3078822818257267E-3</v>
      </c>
      <c r="L293" s="717">
        <v>1.0542493318129906</v>
      </c>
      <c r="M293" s="717">
        <v>-1.6095794655910076E-2</v>
      </c>
      <c r="N293" s="708">
        <v>-9.2436868642100642E-2</v>
      </c>
      <c r="O293" s="717">
        <v>5.4378728843872889E-3</v>
      </c>
      <c r="P293" s="708">
        <v>-7.4254026001025399E-3</v>
      </c>
      <c r="Q293" s="717">
        <v>3.3559513969556136E-2</v>
      </c>
      <c r="R293" s="708">
        <v>-7.7570033109609096E-2</v>
      </c>
    </row>
    <row r="294" spans="2:18" x14ac:dyDescent="0.3">
      <c r="B294" s="690" t="s">
        <v>423</v>
      </c>
      <c r="C294" s="708">
        <v>1</v>
      </c>
      <c r="D294" s="717">
        <v>1.8331332090993062</v>
      </c>
      <c r="E294" s="708">
        <v>1.9942031195500181</v>
      </c>
      <c r="F294" s="708">
        <v>2.0080441389516608</v>
      </c>
      <c r="G294" s="708">
        <v>1.858667701903796</v>
      </c>
      <c r="H294" s="708">
        <v>2.0561495879338043</v>
      </c>
      <c r="I294" s="717">
        <v>3.21174657548555E-3</v>
      </c>
      <c r="J294" s="717">
        <v>0.30190417809564168</v>
      </c>
      <c r="K294" s="717">
        <v>2.8083402512686248E-2</v>
      </c>
      <c r="L294" s="717">
        <v>0.9481943702296286</v>
      </c>
      <c r="M294" s="717">
        <v>2.5534492804489807E-2</v>
      </c>
      <c r="N294" s="708">
        <v>0.24100022543443</v>
      </c>
      <c r="O294" s="717">
        <v>4.5608762165993133E-3</v>
      </c>
      <c r="P294" s="708">
        <v>1.0923758639526299E-2</v>
      </c>
      <c r="Q294" s="717">
        <v>2.8741813811565143E-2</v>
      </c>
      <c r="R294" s="708">
        <v>0.11652667165602834</v>
      </c>
    </row>
    <row r="295" spans="2:18" x14ac:dyDescent="0.3">
      <c r="B295" s="690" t="s">
        <v>424</v>
      </c>
      <c r="C295" s="708">
        <v>1</v>
      </c>
      <c r="D295" s="717">
        <v>1.2852437907371719</v>
      </c>
      <c r="E295" s="708">
        <v>1.3981729009915675</v>
      </c>
      <c r="F295" s="708">
        <v>1.4063560177271945</v>
      </c>
      <c r="G295" s="708">
        <v>1.3003321641139061</v>
      </c>
      <c r="H295" s="708">
        <v>1.4221650765111067</v>
      </c>
      <c r="I295" s="717">
        <v>1.0771604553948795E-3</v>
      </c>
      <c r="J295" s="717">
        <v>0.10125308280711867</v>
      </c>
      <c r="K295" s="717">
        <v>1.1609605547339452E-2</v>
      </c>
      <c r="L295" s="717">
        <v>0.99034710616484023</v>
      </c>
      <c r="M295" s="717">
        <v>1.5088373376734241E-2</v>
      </c>
      <c r="N295" s="708">
        <v>0.15319481566775553</v>
      </c>
      <c r="O295" s="717">
        <v>7.6087295266291073E-3</v>
      </c>
      <c r="P295" s="708">
        <v>4.4258247633758192E-3</v>
      </c>
      <c r="Q295" s="717">
        <v>4.7404632286832296E-2</v>
      </c>
      <c r="R295" s="708">
        <v>4.6675632340038103E-2</v>
      </c>
    </row>
    <row r="296" spans="2:18" x14ac:dyDescent="0.3">
      <c r="B296" s="690" t="s">
        <v>425</v>
      </c>
      <c r="C296" s="708">
        <v>1</v>
      </c>
      <c r="D296" s="717">
        <v>-0.62089608555693998</v>
      </c>
      <c r="E296" s="708">
        <v>-0.67545168271891143</v>
      </c>
      <c r="F296" s="708">
        <v>-0.69085168787885332</v>
      </c>
      <c r="G296" s="708">
        <v>-0.64953116234112662</v>
      </c>
      <c r="H296" s="708">
        <v>-0.70460393873920713</v>
      </c>
      <c r="I296" s="717">
        <v>3.3559447056724902E-2</v>
      </c>
      <c r="J296" s="717">
        <v>3.1545880233321406</v>
      </c>
      <c r="K296" s="717">
        <v>1.1005735734149371E-2</v>
      </c>
      <c r="L296" s="717">
        <v>1.0580403632105231</v>
      </c>
      <c r="M296" s="717">
        <v>-2.8635076784186621E-2</v>
      </c>
      <c r="N296" s="708">
        <v>-0.14794294055328761</v>
      </c>
      <c r="O296" s="717">
        <v>1.011180404050465E-2</v>
      </c>
      <c r="P296" s="708">
        <v>-1.2339770963277475E-2</v>
      </c>
      <c r="Q296" s="717">
        <v>6.2486564912321754E-2</v>
      </c>
      <c r="R296" s="708">
        <v>-0.12907807050776782</v>
      </c>
    </row>
    <row r="297" spans="2:18" x14ac:dyDescent="0.3">
      <c r="B297" s="690" t="s">
        <v>426</v>
      </c>
      <c r="C297" s="708">
        <v>1</v>
      </c>
      <c r="D297" s="717">
        <v>-0.7813128174292826</v>
      </c>
      <c r="E297" s="708">
        <v>-0.84996357609354856</v>
      </c>
      <c r="F297" s="708">
        <v>-0.85693408045183672</v>
      </c>
      <c r="G297" s="708">
        <v>-0.79418037156370613</v>
      </c>
      <c r="H297" s="708">
        <v>-0.86271703418582746</v>
      </c>
      <c r="I297" s="717">
        <v>5.6759911362035797E-3</v>
      </c>
      <c r="J297" s="717">
        <v>0.53354316680313651</v>
      </c>
      <c r="K297" s="717">
        <v>6.0469432068502998E-3</v>
      </c>
      <c r="L297" s="717">
        <v>1.0223480392012434</v>
      </c>
      <c r="M297" s="717">
        <v>-1.286755413442358E-2</v>
      </c>
      <c r="N297" s="708">
        <v>-0.10981376978147771</v>
      </c>
      <c r="O297" s="717">
        <v>1.6288364643804107E-4</v>
      </c>
      <c r="P297" s="708">
        <v>-6.2049703718388667E-3</v>
      </c>
      <c r="Q297" s="717">
        <v>1.007951507391153E-3</v>
      </c>
      <c r="R297" s="708">
        <v>-6.4996388735265906E-2</v>
      </c>
    </row>
    <row r="298" spans="2:18" x14ac:dyDescent="0.3">
      <c r="B298" s="690" t="s">
        <v>427</v>
      </c>
      <c r="C298" s="708">
        <v>1</v>
      </c>
      <c r="D298" s="717">
        <v>-1.2370010323152223</v>
      </c>
      <c r="E298" s="708">
        <v>-1.3456912488872887</v>
      </c>
      <c r="F298" s="708">
        <v>-1.3908179694191396</v>
      </c>
      <c r="G298" s="708">
        <v>-1.3213558506766172</v>
      </c>
      <c r="H298" s="708">
        <v>-1.4448136452898428</v>
      </c>
      <c r="I298" s="717">
        <v>5.3313276185844589E-2</v>
      </c>
      <c r="J298" s="717">
        <v>5.0114479614693916</v>
      </c>
      <c r="K298" s="717">
        <v>6.5955409814816623E-2</v>
      </c>
      <c r="L298" s="717">
        <v>1.0466055273273784</v>
      </c>
      <c r="M298" s="717">
        <v>-8.4354818361394815E-2</v>
      </c>
      <c r="N298" s="708">
        <v>-0.36505381038179208</v>
      </c>
      <c r="O298" s="717">
        <v>2.9549368274654056E-2</v>
      </c>
      <c r="P298" s="708">
        <v>-3.1640051843346909E-2</v>
      </c>
      <c r="Q298" s="717">
        <v>0.1840573541506709</v>
      </c>
      <c r="R298" s="708">
        <v>-0.33360267188503862</v>
      </c>
    </row>
    <row r="299" spans="2:18" x14ac:dyDescent="0.3">
      <c r="B299" s="690" t="s">
        <v>428</v>
      </c>
      <c r="C299" s="708">
        <v>1</v>
      </c>
      <c r="D299" s="717">
        <v>-1.1975881033836584</v>
      </c>
      <c r="E299" s="708">
        <v>-1.3028152672424274</v>
      </c>
      <c r="F299" s="708">
        <v>-1.3224333956741268</v>
      </c>
      <c r="G299" s="708">
        <v>-1.2339268391420684</v>
      </c>
      <c r="H299" s="708">
        <v>-1.3478435039916641</v>
      </c>
      <c r="I299" s="717">
        <v>1.8923352218133394E-2</v>
      </c>
      <c r="J299" s="717">
        <v>1.778795108504539</v>
      </c>
      <c r="K299" s="717">
        <v>2.6532609250937776E-2</v>
      </c>
      <c r="L299" s="717">
        <v>1.0136386578068564</v>
      </c>
      <c r="M299" s="717">
        <v>-3.6338735758409894E-2</v>
      </c>
      <c r="N299" s="708">
        <v>-0.23130215098815146</v>
      </c>
      <c r="O299" s="717">
        <v>1.1189524771657536E-2</v>
      </c>
      <c r="P299" s="708">
        <v>-1.7603059455580529E-2</v>
      </c>
      <c r="Q299" s="717">
        <v>6.9626510928181576E-2</v>
      </c>
      <c r="R299" s="708">
        <v>-0.18541228508276839</v>
      </c>
    </row>
    <row r="300" spans="2:18" x14ac:dyDescent="0.3">
      <c r="B300" s="690" t="s">
        <v>429</v>
      </c>
      <c r="C300" s="708">
        <v>1</v>
      </c>
      <c r="D300" s="717">
        <v>-0.76215571087392797</v>
      </c>
      <c r="E300" s="708">
        <v>-0.82912321301212744</v>
      </c>
      <c r="F300" s="708">
        <v>-0.83430859706626082</v>
      </c>
      <c r="G300" s="708">
        <v>-0.77171865216897817</v>
      </c>
      <c r="H300" s="708">
        <v>-0.83814311679209308</v>
      </c>
      <c r="I300" s="717">
        <v>1.8654299175566813E-3</v>
      </c>
      <c r="J300" s="717">
        <v>0.17535041225032805</v>
      </c>
      <c r="K300" s="717">
        <v>4.3668796537619644E-3</v>
      </c>
      <c r="L300" s="717">
        <v>1.0192483355713713</v>
      </c>
      <c r="M300" s="717">
        <v>-9.5629412950501962E-3</v>
      </c>
      <c r="N300" s="708">
        <v>-9.3300598372224333E-2</v>
      </c>
      <c r="O300" s="717">
        <v>-3.3756408431173182E-3</v>
      </c>
      <c r="P300" s="708">
        <v>-3.4565924312474176E-3</v>
      </c>
      <c r="Q300" s="717">
        <v>-2.0884705230632534E-2</v>
      </c>
      <c r="R300" s="708">
        <v>-3.6199923400976115E-2</v>
      </c>
    </row>
    <row r="301" spans="2:18" x14ac:dyDescent="0.3">
      <c r="B301" s="690" t="s">
        <v>430</v>
      </c>
      <c r="C301" s="708">
        <v>1</v>
      </c>
      <c r="D301" s="717">
        <v>-0.21983694633208495</v>
      </c>
      <c r="E301" s="708">
        <v>-0.23915311881955237</v>
      </c>
      <c r="F301" s="708">
        <v>-0.24068272487490786</v>
      </c>
      <c r="G301" s="708">
        <v>-0.22265806182360087</v>
      </c>
      <c r="H301" s="708">
        <v>-0.24099139155913998</v>
      </c>
      <c r="I301" s="717">
        <v>2.1438541940902475E-3</v>
      </c>
      <c r="J301" s="717">
        <v>0.20152229424448326</v>
      </c>
      <c r="K301" s="717">
        <v>3.716892723070251E-4</v>
      </c>
      <c r="L301" s="717">
        <v>1.03368159966016</v>
      </c>
      <c r="M301" s="717">
        <v>-2.8211154915159099E-3</v>
      </c>
      <c r="N301" s="708">
        <v>-2.712643676963802E-2</v>
      </c>
      <c r="O301" s="717">
        <v>-8.752754161620933E-4</v>
      </c>
      <c r="P301" s="708">
        <v>-1.069142898546053E-3</v>
      </c>
      <c r="Q301" s="717">
        <v>-5.3966066865193648E-3</v>
      </c>
      <c r="R301" s="708">
        <v>-1.1158328735933625E-2</v>
      </c>
    </row>
    <row r="302" spans="2:18" x14ac:dyDescent="0.3">
      <c r="B302" s="690" t="s">
        <v>431</v>
      </c>
      <c r="C302" s="708">
        <v>1</v>
      </c>
      <c r="D302" s="717">
        <v>-0.75044937314549987</v>
      </c>
      <c r="E302" s="708">
        <v>-0.81638828731187907</v>
      </c>
      <c r="F302" s="708">
        <v>-0.82130934798331545</v>
      </c>
      <c r="G302" s="708">
        <v>-0.75952382310296518</v>
      </c>
      <c r="H302" s="708">
        <v>-0.82480248627743158</v>
      </c>
      <c r="I302" s="717">
        <v>1.4212356650580859E-3</v>
      </c>
      <c r="J302" s="717">
        <v>0.13359615251546009</v>
      </c>
      <c r="K302" s="717">
        <v>4.0783307792110575E-3</v>
      </c>
      <c r="L302" s="717">
        <v>1.0192652588648157</v>
      </c>
      <c r="M302" s="717">
        <v>-9.0744499574653623E-3</v>
      </c>
      <c r="N302" s="708">
        <v>-9.0154916648983036E-2</v>
      </c>
      <c r="O302" s="717">
        <v>-1.2073581618422041E-2</v>
      </c>
      <c r="P302" s="708">
        <v>2.96943728807592E-3</v>
      </c>
      <c r="Q302" s="717">
        <v>-7.4689166808676849E-2</v>
      </c>
      <c r="R302" s="708">
        <v>3.1094459355689566E-2</v>
      </c>
    </row>
    <row r="303" spans="2:18" x14ac:dyDescent="0.3">
      <c r="B303" s="690" t="s">
        <v>432</v>
      </c>
      <c r="C303" s="708">
        <v>1</v>
      </c>
      <c r="D303" s="717">
        <v>0.47994397203476691</v>
      </c>
      <c r="E303" s="708">
        <v>0.52211468402300354</v>
      </c>
      <c r="F303" s="708">
        <v>0.52989923230432534</v>
      </c>
      <c r="G303" s="708">
        <v>0.49436225776361603</v>
      </c>
      <c r="H303" s="708">
        <v>0.53570997485552163</v>
      </c>
      <c r="I303" s="717">
        <v>1.8639109973557211E-2</v>
      </c>
      <c r="J303" s="717">
        <v>1.752076337514378</v>
      </c>
      <c r="K303" s="717">
        <v>4.2177387072916258E-3</v>
      </c>
      <c r="L303" s="717">
        <v>1.0462091794314623</v>
      </c>
      <c r="M303" s="717">
        <v>1.4418285728849088E-2</v>
      </c>
      <c r="N303" s="708">
        <v>9.1487949367890009E-2</v>
      </c>
      <c r="O303" s="717">
        <v>-4.409961014635564E-3</v>
      </c>
      <c r="P303" s="708">
        <v>6.9993482317786812E-3</v>
      </c>
      <c r="Q303" s="717">
        <v>-2.7222757065251121E-2</v>
      </c>
      <c r="R303" s="708">
        <v>7.3137871707211394E-2</v>
      </c>
    </row>
    <row r="304" spans="2:18" x14ac:dyDescent="0.3">
      <c r="B304" s="690" t="s">
        <v>433</v>
      </c>
      <c r="C304" s="708">
        <v>1</v>
      </c>
      <c r="D304" s="717">
        <v>-0.5921793052218205</v>
      </c>
      <c r="E304" s="708">
        <v>-0.64421167645888333</v>
      </c>
      <c r="F304" s="708">
        <v>-0.64915142124174474</v>
      </c>
      <c r="G304" s="708">
        <v>-0.60129565580648325</v>
      </c>
      <c r="H304" s="708">
        <v>-0.65208173520025914</v>
      </c>
      <c r="I304" s="717">
        <v>4.6348624040316857E-3</v>
      </c>
      <c r="J304" s="717">
        <v>0.43567706597897848</v>
      </c>
      <c r="K304" s="717">
        <v>3.2436188911059405E-3</v>
      </c>
      <c r="L304" s="717">
        <v>1.0282066921187873</v>
      </c>
      <c r="M304" s="717">
        <v>-9.1163505846627649E-3</v>
      </c>
      <c r="N304" s="708">
        <v>-8.029130410812009E-2</v>
      </c>
      <c r="O304" s="717">
        <v>-4.9843500089083274E-4</v>
      </c>
      <c r="P304" s="708">
        <v>-4.2452786126955331E-3</v>
      </c>
      <c r="Q304" s="717">
        <v>-3.0791825191970866E-3</v>
      </c>
      <c r="R304" s="708">
        <v>-4.4393609613566809E-2</v>
      </c>
    </row>
    <row r="305" spans="2:18" x14ac:dyDescent="0.3">
      <c r="B305" s="690" t="s">
        <v>434</v>
      </c>
      <c r="C305" s="708">
        <v>1</v>
      </c>
      <c r="D305" s="717">
        <v>-0.66524336967134956</v>
      </c>
      <c r="E305" s="708">
        <v>-0.72369558113586263</v>
      </c>
      <c r="F305" s="708">
        <v>-0.73157343566698951</v>
      </c>
      <c r="G305" s="708">
        <v>-0.67980533367831264</v>
      </c>
      <c r="H305" s="708">
        <v>-0.73767595812756237</v>
      </c>
      <c r="I305" s="717">
        <v>1.0894469375848188E-2</v>
      </c>
      <c r="J305" s="717">
        <v>1.0240801213297297</v>
      </c>
      <c r="K305" s="717">
        <v>5.8576748025276791E-3</v>
      </c>
      <c r="L305" s="717">
        <v>1.0322412981072904</v>
      </c>
      <c r="M305" s="717">
        <v>-1.4561964006963085E-2</v>
      </c>
      <c r="N305" s="708">
        <v>-0.10796508281561265</v>
      </c>
      <c r="O305" s="717">
        <v>2.9511862852495459E-3</v>
      </c>
      <c r="P305" s="708">
        <v>-7.3584665093330386E-3</v>
      </c>
      <c r="Q305" s="717">
        <v>1.8242763044930891E-2</v>
      </c>
      <c r="R305" s="708">
        <v>-7.6996089853000937E-2</v>
      </c>
    </row>
    <row r="306" spans="2:18" x14ac:dyDescent="0.3">
      <c r="B306" s="690" t="s">
        <v>435</v>
      </c>
      <c r="C306" s="708">
        <v>1</v>
      </c>
      <c r="D306" s="717">
        <v>-0.50354786613070113</v>
      </c>
      <c r="E306" s="708">
        <v>-0.54779255566156726</v>
      </c>
      <c r="F306" s="708">
        <v>-0.55167229582446065</v>
      </c>
      <c r="G306" s="708">
        <v>-0.51070587939076029</v>
      </c>
      <c r="H306" s="708">
        <v>-0.55349084562597639</v>
      </c>
      <c r="I306" s="717">
        <v>3.4896052110799563E-3</v>
      </c>
      <c r="J306" s="717">
        <v>0.3280228898415159</v>
      </c>
      <c r="K306" s="717">
        <v>2.1631373329722781E-3</v>
      </c>
      <c r="L306" s="717">
        <v>1.029611117311279</v>
      </c>
      <c r="M306" s="717">
        <v>-7.1580132600591725E-3</v>
      </c>
      <c r="N306" s="708">
        <v>-6.5527147495493154E-2</v>
      </c>
      <c r="O306" s="717">
        <v>-9.6731450317926477E-3</v>
      </c>
      <c r="P306" s="708">
        <v>3.128662485052214E-3</v>
      </c>
      <c r="Q306" s="717">
        <v>-5.9720057256411323E-2</v>
      </c>
      <c r="R306" s="708">
        <v>3.2696298583909038E-2</v>
      </c>
    </row>
    <row r="307" spans="2:18" x14ac:dyDescent="0.3">
      <c r="B307" s="690" t="s">
        <v>436</v>
      </c>
      <c r="C307" s="708">
        <v>1</v>
      </c>
      <c r="D307" s="717">
        <v>-0.70386715897054952</v>
      </c>
      <c r="E307" s="708">
        <v>-0.7657130846795096</v>
      </c>
      <c r="F307" s="708">
        <v>-0.77483823938308793</v>
      </c>
      <c r="G307" s="708">
        <v>-0.72074337099487451</v>
      </c>
      <c r="H307" s="708">
        <v>-0.78237475845495108</v>
      </c>
      <c r="I307" s="717">
        <v>1.2888692524830943E-2</v>
      </c>
      <c r="J307" s="717">
        <v>1.2115370973341086</v>
      </c>
      <c r="K307" s="717">
        <v>7.1974120432714717E-3</v>
      </c>
      <c r="L307" s="717">
        <v>1.0328915476852898</v>
      </c>
      <c r="M307" s="717">
        <v>-1.6876212024324926E-2</v>
      </c>
      <c r="N307" s="708">
        <v>-0.11971869899739708</v>
      </c>
      <c r="O307" s="717">
        <v>-1.924200951278536E-2</v>
      </c>
      <c r="P307" s="708">
        <v>8.4856437893128939E-3</v>
      </c>
      <c r="Q307" s="717">
        <v>-0.11898645625429161</v>
      </c>
      <c r="R307" s="708">
        <v>8.8821737017546434E-2</v>
      </c>
    </row>
    <row r="308" spans="2:18" x14ac:dyDescent="0.3">
      <c r="B308" s="690" t="s">
        <v>437</v>
      </c>
      <c r="C308" s="708">
        <v>1</v>
      </c>
      <c r="D308" s="717">
        <v>-4.5903646524530162E-2</v>
      </c>
      <c r="E308" s="708">
        <v>-4.9937012020483416E-2</v>
      </c>
      <c r="F308" s="708">
        <v>-5.0340783679402909E-2</v>
      </c>
      <c r="G308" s="708">
        <v>-4.6648966381622053E-2</v>
      </c>
      <c r="H308" s="708">
        <v>-5.0474932645679836E-2</v>
      </c>
      <c r="I308" s="717">
        <v>5.4508840265873777E-3</v>
      </c>
      <c r="J308" s="717">
        <v>0.51238309849921349</v>
      </c>
      <c r="K308" s="717">
        <v>2.0573370817710865E-5</v>
      </c>
      <c r="L308" s="717">
        <v>1.0383921881164906</v>
      </c>
      <c r="M308" s="717">
        <v>-7.4531985709189055E-4</v>
      </c>
      <c r="N308" s="708">
        <v>-6.3800793687482128E-3</v>
      </c>
      <c r="O308" s="717">
        <v>-9.8162365495118881E-4</v>
      </c>
      <c r="P308" s="708">
        <v>3.5717019023473153E-4</v>
      </c>
      <c r="Q308" s="717">
        <v>-6.0505056316381605E-3</v>
      </c>
      <c r="R308" s="708">
        <v>3.7265694479805714E-3</v>
      </c>
    </row>
    <row r="309" spans="2:18" x14ac:dyDescent="0.3">
      <c r="B309" s="690" t="s">
        <v>438</v>
      </c>
      <c r="C309" s="708">
        <v>1</v>
      </c>
      <c r="D309" s="717">
        <v>-0.69147641599426546</v>
      </c>
      <c r="E309" s="708">
        <v>-0.75223361784415121</v>
      </c>
      <c r="F309" s="708">
        <v>-0.76050198460685536</v>
      </c>
      <c r="G309" s="708">
        <v>-0.70676103635425958</v>
      </c>
      <c r="H309" s="708">
        <v>-0.76710541953322753</v>
      </c>
      <c r="I309" s="717">
        <v>1.1099975946751666E-2</v>
      </c>
      <c r="J309" s="717">
        <v>1.0433977389946567</v>
      </c>
      <c r="K309" s="717">
        <v>6.392165217860137E-3</v>
      </c>
      <c r="L309" s="717">
        <v>1.031494419093675</v>
      </c>
      <c r="M309" s="717">
        <v>-1.5284620359994189E-2</v>
      </c>
      <c r="N309" s="708">
        <v>-0.11280960528369655</v>
      </c>
      <c r="O309" s="717">
        <v>-1.8046029999642395E-2</v>
      </c>
      <c r="P309" s="708">
        <v>7.7220627506940876E-3</v>
      </c>
      <c r="Q309" s="717">
        <v>-0.11157761101814188</v>
      </c>
      <c r="R309" s="708">
        <v>8.0819483354981E-2</v>
      </c>
    </row>
    <row r="310" spans="2:18" x14ac:dyDescent="0.3">
      <c r="B310" s="690" t="s">
        <v>439</v>
      </c>
      <c r="C310" s="708">
        <v>1</v>
      </c>
      <c r="D310" s="717">
        <v>0.33127583952143791</v>
      </c>
      <c r="E310" s="708">
        <v>0.36038369133566567</v>
      </c>
      <c r="F310" s="708">
        <v>0.36248555765725238</v>
      </c>
      <c r="G310" s="708">
        <v>0.33515130922541453</v>
      </c>
      <c r="H310" s="708">
        <v>0.36289061847763737</v>
      </c>
      <c r="I310" s="717">
        <v>1.0370276834591671E-3</v>
      </c>
      <c r="J310" s="717">
        <v>9.748060224516171E-2</v>
      </c>
      <c r="K310" s="717">
        <v>7.6857455626308448E-4</v>
      </c>
      <c r="L310" s="717">
        <v>1.0308924024728918</v>
      </c>
      <c r="M310" s="717">
        <v>3.8754697039765965E-3</v>
      </c>
      <c r="N310" s="708">
        <v>3.9022712462546745E-2</v>
      </c>
      <c r="O310" s="717">
        <v>5.0652562906470478E-3</v>
      </c>
      <c r="P310" s="708">
        <v>-1.1192724239609141E-3</v>
      </c>
      <c r="Q310" s="717">
        <v>3.1242744456577501E-2</v>
      </c>
      <c r="R310" s="708">
        <v>-1.1686135453562039E-2</v>
      </c>
    </row>
    <row r="311" spans="2:18" x14ac:dyDescent="0.3">
      <c r="B311" s="690" t="s">
        <v>440</v>
      </c>
      <c r="C311" s="708">
        <v>1</v>
      </c>
      <c r="D311" s="717">
        <v>-0.85753250195606967</v>
      </c>
      <c r="E311" s="708">
        <v>-0.93288037226523524</v>
      </c>
      <c r="F311" s="708">
        <v>-0.94228928341195584</v>
      </c>
      <c r="G311" s="708">
        <v>-0.87491765875868011</v>
      </c>
      <c r="H311" s="708">
        <v>-0.95121379836276554</v>
      </c>
      <c r="I311" s="717">
        <v>9.3443047524367634E-3</v>
      </c>
      <c r="J311" s="717">
        <v>0.87836464672905579</v>
      </c>
      <c r="K311" s="717">
        <v>9.0004978144049945E-3</v>
      </c>
      <c r="L311" s="717">
        <v>1.0227611418369211</v>
      </c>
      <c r="M311" s="717">
        <v>-1.7385156802610421E-2</v>
      </c>
      <c r="N311" s="708">
        <v>-0.13408613006303677</v>
      </c>
      <c r="O311" s="717">
        <v>-2.1256598440474152E-2</v>
      </c>
      <c r="P311" s="708">
        <v>8.7708238284180586E-3</v>
      </c>
      <c r="Q311" s="717">
        <v>-0.13164902867462869</v>
      </c>
      <c r="R311" s="708">
        <v>9.1949979877850974E-2</v>
      </c>
    </row>
    <row r="312" spans="2:18" x14ac:dyDescent="0.3">
      <c r="B312" s="690" t="s">
        <v>441</v>
      </c>
      <c r="C312" s="708">
        <v>1</v>
      </c>
      <c r="D312" s="717">
        <v>-0.83244267819700746</v>
      </c>
      <c r="E312" s="708">
        <v>-0.90558600840726666</v>
      </c>
      <c r="F312" s="708">
        <v>-0.91614890943430471</v>
      </c>
      <c r="G312" s="708">
        <v>-0.85197542512206448</v>
      </c>
      <c r="H312" s="708">
        <v>-0.92602675206353391</v>
      </c>
      <c r="I312" s="717">
        <v>1.2400104796259206E-2</v>
      </c>
      <c r="J312" s="717">
        <v>1.1656098508483654</v>
      </c>
      <c r="K312" s="717">
        <v>9.8471630182629388E-3</v>
      </c>
      <c r="L312" s="717">
        <v>1.0270423055050795</v>
      </c>
      <c r="M312" s="717">
        <v>-1.9532746925057028E-2</v>
      </c>
      <c r="N312" s="708">
        <v>-0.14021409101798238</v>
      </c>
      <c r="O312" s="717">
        <v>-2.2481909038863334E-2</v>
      </c>
      <c r="P312" s="708">
        <v>9.8387393287950198E-3</v>
      </c>
      <c r="Q312" s="717">
        <v>-0.13920107303947468</v>
      </c>
      <c r="R312" s="708">
        <v>0.1031184107234607</v>
      </c>
    </row>
    <row r="313" spans="2:18" x14ac:dyDescent="0.3">
      <c r="B313" s="690" t="s">
        <v>442</v>
      </c>
      <c r="C313" s="708">
        <v>1</v>
      </c>
      <c r="D313" s="717">
        <v>-0.88560688999568393</v>
      </c>
      <c r="E313" s="708">
        <v>-0.96342154184863105</v>
      </c>
      <c r="F313" s="708">
        <v>-0.97169823049824966</v>
      </c>
      <c r="G313" s="708">
        <v>-0.90088862800449832</v>
      </c>
      <c r="H313" s="708">
        <v>-0.97974893557139298</v>
      </c>
      <c r="I313" s="717">
        <v>6.4366444852764215E-3</v>
      </c>
      <c r="J313" s="717">
        <v>0.60504458161598362</v>
      </c>
      <c r="K313" s="717">
        <v>8.1463786247120262E-3</v>
      </c>
      <c r="L313" s="717">
        <v>1.0184900734462936</v>
      </c>
      <c r="M313" s="717">
        <v>-1.528173800881443E-2</v>
      </c>
      <c r="N313" s="708">
        <v>-0.12760439207598456</v>
      </c>
      <c r="O313" s="717">
        <v>-1.9778288109318011E-2</v>
      </c>
      <c r="P313" s="708">
        <v>7.495499417408868E-3</v>
      </c>
      <c r="Q313" s="717">
        <v>-0.12253081603605392</v>
      </c>
      <c r="R313" s="708">
        <v>7.8603984536038812E-2</v>
      </c>
    </row>
    <row r="314" spans="2:18" x14ac:dyDescent="0.3">
      <c r="B314" s="690" t="s">
        <v>443</v>
      </c>
      <c r="C314" s="708">
        <v>1</v>
      </c>
      <c r="D314" s="717">
        <v>-0.23613562349084816</v>
      </c>
      <c r="E314" s="708">
        <v>-0.25688389401537909</v>
      </c>
      <c r="F314" s="708">
        <v>-0.25945365431895862</v>
      </c>
      <c r="G314" s="708">
        <v>-0.24088366035650399</v>
      </c>
      <c r="H314" s="708">
        <v>-0.26073082691502186</v>
      </c>
      <c r="I314" s="717">
        <v>9.1845971824929731E-3</v>
      </c>
      <c r="J314" s="717">
        <v>0.86335213515433951</v>
      </c>
      <c r="K314" s="717">
        <v>6.7677165466557723E-4</v>
      </c>
      <c r="L314" s="717">
        <v>1.0408955120157872</v>
      </c>
      <c r="M314" s="717">
        <v>-4.7480368656558254E-3</v>
      </c>
      <c r="N314" s="708">
        <v>-3.6605450179379391E-2</v>
      </c>
      <c r="O314" s="717">
        <v>-5.8239325750641217E-3</v>
      </c>
      <c r="P314" s="708">
        <v>2.3940714495066669E-3</v>
      </c>
      <c r="Q314" s="717">
        <v>-3.5909909444205995E-2</v>
      </c>
      <c r="R314" s="708">
        <v>2.4987478815037795E-2</v>
      </c>
    </row>
    <row r="315" spans="2:18" x14ac:dyDescent="0.3">
      <c r="B315" s="690" t="s">
        <v>444</v>
      </c>
      <c r="C315" s="708">
        <v>1</v>
      </c>
      <c r="D315" s="717">
        <v>-0.52506262157077632</v>
      </c>
      <c r="E315" s="708">
        <v>-0.57119772458327067</v>
      </c>
      <c r="F315" s="708">
        <v>-0.57639008610255316</v>
      </c>
      <c r="G315" s="708">
        <v>-0.53465196813423943</v>
      </c>
      <c r="H315" s="708">
        <v>-0.57953021421620921</v>
      </c>
      <c r="I315" s="717">
        <v>7.4093641200698003E-3</v>
      </c>
      <c r="J315" s="717">
        <v>0.69648022728656123</v>
      </c>
      <c r="K315" s="717">
        <v>3.0337579048049742E-3</v>
      </c>
      <c r="L315" s="717">
        <v>1.0330988512190815</v>
      </c>
      <c r="M315" s="717">
        <v>-9.5893465634631636E-3</v>
      </c>
      <c r="N315" s="708">
        <v>-7.7613095571019294E-2</v>
      </c>
      <c r="O315" s="717">
        <v>-1.2183292355241623E-2</v>
      </c>
      <c r="P315" s="708">
        <v>4.7726693500983602E-3</v>
      </c>
      <c r="Q315" s="717">
        <v>-7.5228518728566104E-2</v>
      </c>
      <c r="R315" s="708">
        <v>4.9884606654447591E-2</v>
      </c>
    </row>
    <row r="316" spans="2:18" x14ac:dyDescent="0.3">
      <c r="B316" s="690" t="s">
        <v>445</v>
      </c>
      <c r="C316" s="708">
        <v>1</v>
      </c>
      <c r="D316" s="717">
        <v>-0.23265160323491652</v>
      </c>
      <c r="E316" s="708">
        <v>-0.25309374716272992</v>
      </c>
      <c r="F316" s="708">
        <v>-0.25525557519185055</v>
      </c>
      <c r="G316" s="708">
        <v>-0.23664301571074503</v>
      </c>
      <c r="H316" s="708">
        <v>-0.25613780441647921</v>
      </c>
      <c r="I316" s="717">
        <v>6.3404929090230683E-3</v>
      </c>
      <c r="J316" s="717">
        <v>0.59600633344816845</v>
      </c>
      <c r="K316" s="717">
        <v>5.5890891660150791E-4</v>
      </c>
      <c r="L316" s="717">
        <v>1.037932571757286</v>
      </c>
      <c r="M316" s="717">
        <v>-3.991412475828497E-3</v>
      </c>
      <c r="N316" s="708">
        <v>-3.3265200245607918E-2</v>
      </c>
      <c r="O316" s="717">
        <v>-5.1750329915151638E-3</v>
      </c>
      <c r="P316" s="708">
        <v>1.9541365621374724E-3</v>
      </c>
      <c r="Q316" s="717">
        <v>-3.1908474780904791E-2</v>
      </c>
      <c r="R316" s="708">
        <v>2.0395539282645224E-2</v>
      </c>
    </row>
    <row r="317" spans="2:18" x14ac:dyDescent="0.3">
      <c r="B317" s="690" t="s">
        <v>446</v>
      </c>
      <c r="C317" s="708">
        <v>1</v>
      </c>
      <c r="D317" s="717">
        <v>7.0028421891319415E-2</v>
      </c>
      <c r="E317" s="708">
        <v>7.6181532634745169E-2</v>
      </c>
      <c r="F317" s="708">
        <v>7.693363014204016E-2</v>
      </c>
      <c r="G317" s="708">
        <v>7.141794981253724E-2</v>
      </c>
      <c r="H317" s="708">
        <v>7.7276777718507175E-2</v>
      </c>
      <c r="I317" s="717">
        <v>8.9299683080837893E-3</v>
      </c>
      <c r="J317" s="717">
        <v>0.83941702095987625</v>
      </c>
      <c r="K317" s="717">
        <v>5.8721263716173657E-5</v>
      </c>
      <c r="L317" s="717">
        <v>1.0420006754086513</v>
      </c>
      <c r="M317" s="717">
        <v>1.389527921217826E-3</v>
      </c>
      <c r="N317" s="708">
        <v>1.0779011969231849E-2</v>
      </c>
      <c r="O317" s="717">
        <v>1.7130887504281437E-3</v>
      </c>
      <c r="P317" s="708">
        <v>-6.9989363878502644E-4</v>
      </c>
      <c r="Q317" s="717">
        <v>1.0559282775923318E-2</v>
      </c>
      <c r="R317" s="708">
        <v>-7.3025403175986164E-3</v>
      </c>
    </row>
    <row r="318" spans="2:18" x14ac:dyDescent="0.3">
      <c r="B318" s="690" t="s">
        <v>447</v>
      </c>
      <c r="C318" s="708">
        <v>1</v>
      </c>
      <c r="D318" s="717">
        <v>-0.93167722645690587</v>
      </c>
      <c r="E318" s="708">
        <v>-1.0135398901681343</v>
      </c>
      <c r="F318" s="708">
        <v>-1.0203801890011335</v>
      </c>
      <c r="G318" s="708">
        <v>-0.94429529106670484</v>
      </c>
      <c r="H318" s="708">
        <v>-1.0274966125567988</v>
      </c>
      <c r="I318" s="717">
        <v>2.8360982023881106E-3</v>
      </c>
      <c r="J318" s="717">
        <v>0.2665932310244824</v>
      </c>
      <c r="K318" s="717">
        <v>7.0505225734631746E-3</v>
      </c>
      <c r="L318" s="717">
        <v>1.0126363417663631</v>
      </c>
      <c r="M318" s="717">
        <v>-1.2618064609798941E-2</v>
      </c>
      <c r="N318" s="708">
        <v>-0.11877440409772215</v>
      </c>
      <c r="O318" s="717">
        <v>-1.7103107662208863E-2</v>
      </c>
      <c r="P318" s="708">
        <v>5.2151663400115365E-3</v>
      </c>
      <c r="Q318" s="717">
        <v>-0.10601334448658745</v>
      </c>
      <c r="R318" s="708">
        <v>5.4719362753807024E-2</v>
      </c>
    </row>
    <row r="319" spans="2:18" x14ac:dyDescent="0.3">
      <c r="B319" s="690" t="s">
        <v>448</v>
      </c>
      <c r="C319" s="708">
        <v>1</v>
      </c>
      <c r="D319" s="717">
        <v>-1.0846326649202822</v>
      </c>
      <c r="E319" s="708">
        <v>-1.1799348968276213</v>
      </c>
      <c r="F319" s="708">
        <v>-1.1872610792184197</v>
      </c>
      <c r="G319" s="708">
        <v>-1.098143386010205</v>
      </c>
      <c r="H319" s="708">
        <v>-1.1973009463167323</v>
      </c>
      <c r="I319" s="717">
        <v>1.7769237164439568E-3</v>
      </c>
      <c r="J319" s="717">
        <v>0.16703082934573193</v>
      </c>
      <c r="K319" s="717">
        <v>8.7792681767032837E-3</v>
      </c>
      <c r="L319" s="717">
        <v>1.0034615425943747</v>
      </c>
      <c r="M319" s="717">
        <v>-1.3510721089922921E-2</v>
      </c>
      <c r="N319" s="708">
        <v>-0.13280458375713744</v>
      </c>
      <c r="O319" s="717">
        <v>-4.9656997198976264E-3</v>
      </c>
      <c r="P319" s="708">
        <v>-4.8005738033849972E-3</v>
      </c>
      <c r="Q319" s="717">
        <v>-3.084165400871515E-2</v>
      </c>
      <c r="R319" s="708">
        <v>-5.0470512840373398E-2</v>
      </c>
    </row>
    <row r="320" spans="2:18" x14ac:dyDescent="0.3">
      <c r="B320" s="690" t="s">
        <v>449</v>
      </c>
      <c r="C320" s="708">
        <v>1</v>
      </c>
      <c r="D320" s="717">
        <v>0.85113271490120812</v>
      </c>
      <c r="E320" s="708">
        <v>0.92591826212184225</v>
      </c>
      <c r="F320" s="708">
        <v>0.93228448475070091</v>
      </c>
      <c r="G320" s="708">
        <v>0.86287700860687044</v>
      </c>
      <c r="H320" s="708">
        <v>0.93802766785246283</v>
      </c>
      <c r="I320" s="717">
        <v>3.0843072640059856E-3</v>
      </c>
      <c r="J320" s="717">
        <v>0.28992488281656265</v>
      </c>
      <c r="K320" s="717">
        <v>5.9964820448328397E-3</v>
      </c>
      <c r="L320" s="717">
        <v>1.0166841985678983</v>
      </c>
      <c r="M320" s="717">
        <v>1.1744293705662245E-2</v>
      </c>
      <c r="N320" s="708">
        <v>0.10943459918231464</v>
      </c>
      <c r="O320" s="717">
        <v>1.5908875948643326E-2</v>
      </c>
      <c r="P320" s="708">
        <v>-4.9696685477101229E-3</v>
      </c>
      <c r="Q320" s="717">
        <v>9.851881464333942E-2</v>
      </c>
      <c r="R320" s="708">
        <v>-5.2094811002499838E-2</v>
      </c>
    </row>
    <row r="321" spans="2:18" x14ac:dyDescent="0.3">
      <c r="B321" s="690" t="s">
        <v>450</v>
      </c>
      <c r="C321" s="708">
        <v>1</v>
      </c>
      <c r="D321" s="717">
        <v>-8.5029617347012421E-2</v>
      </c>
      <c r="E321" s="708">
        <v>-9.2500821721991172E-2</v>
      </c>
      <c r="F321" s="708">
        <v>-9.3459369727386221E-2</v>
      </c>
      <c r="G321" s="708">
        <v>-8.6801002072879163E-2</v>
      </c>
      <c r="H321" s="708">
        <v>-9.3923212830840916E-2</v>
      </c>
      <c r="I321" s="717">
        <v>9.8811067467255414E-3</v>
      </c>
      <c r="J321" s="717">
        <v>0.92882403419220094</v>
      </c>
      <c r="K321" s="717">
        <v>9.0982605777896206E-5</v>
      </c>
      <c r="L321" s="717">
        <v>1.0429492450930342</v>
      </c>
      <c r="M321" s="717">
        <v>-1.7713847258667501E-3</v>
      </c>
      <c r="N321" s="708">
        <v>-1.3417358329966276E-2</v>
      </c>
      <c r="O321" s="717">
        <v>-2.1427278098297259E-3</v>
      </c>
      <c r="P321" s="708">
        <v>8.948026119589774E-4</v>
      </c>
      <c r="Q321" s="717">
        <v>-1.3207728678237865E-2</v>
      </c>
      <c r="R321" s="708">
        <v>9.3363201497843138E-3</v>
      </c>
    </row>
    <row r="322" spans="2:18" x14ac:dyDescent="0.3">
      <c r="B322" s="690" t="s">
        <v>451</v>
      </c>
      <c r="C322" s="708">
        <v>1</v>
      </c>
      <c r="D322" s="717">
        <v>1.3642153393061029</v>
      </c>
      <c r="E322" s="708">
        <v>1.4840833562329721</v>
      </c>
      <c r="F322" s="708">
        <v>1.4949780216073534</v>
      </c>
      <c r="G322" s="708">
        <v>1.3843182843783994</v>
      </c>
      <c r="H322" s="708">
        <v>1.5161631310537751</v>
      </c>
      <c r="I322" s="717">
        <v>3.99559387476465E-3</v>
      </c>
      <c r="J322" s="717">
        <v>0.37558582422787712</v>
      </c>
      <c r="K322" s="717">
        <v>1.6467071749030796E-2</v>
      </c>
      <c r="L322" s="717">
        <v>0.9876761930325394</v>
      </c>
      <c r="M322" s="717">
        <v>2.010294507229651E-2</v>
      </c>
      <c r="N322" s="708">
        <v>0.18270809816263683</v>
      </c>
      <c r="O322" s="717">
        <v>2.7035920992810585E-2</v>
      </c>
      <c r="P322" s="708">
        <v>-9.0745758121911994E-3</v>
      </c>
      <c r="Q322" s="717">
        <v>0.16868018801640797</v>
      </c>
      <c r="R322" s="708">
        <v>-9.5837748182345195E-2</v>
      </c>
    </row>
    <row r="323" spans="2:18" x14ac:dyDescent="0.3">
      <c r="B323" s="690" t="s">
        <v>452</v>
      </c>
      <c r="C323" s="708">
        <v>1</v>
      </c>
      <c r="D323" s="717">
        <v>0.55777432811859051</v>
      </c>
      <c r="E323" s="708">
        <v>0.6067836748675427</v>
      </c>
      <c r="F323" s="708">
        <v>0.61085487387264448</v>
      </c>
      <c r="G323" s="708">
        <v>0.56528418164578242</v>
      </c>
      <c r="H323" s="708">
        <v>0.6128689938865427</v>
      </c>
      <c r="I323" s="717">
        <v>2.7587782765366438E-3</v>
      </c>
      <c r="J323" s="717">
        <v>0.2593251579944445</v>
      </c>
      <c r="K323" s="717">
        <v>2.5119965343547378E-3</v>
      </c>
      <c r="L323" s="717">
        <v>1.0273218040780419</v>
      </c>
      <c r="M323" s="717">
        <v>7.5098535271918886E-3</v>
      </c>
      <c r="N323" s="708">
        <v>7.0639882323704065E-2</v>
      </c>
      <c r="O323" s="717">
        <v>1.7211302451022323E-3</v>
      </c>
      <c r="P323" s="708">
        <v>3.0791081287710942E-3</v>
      </c>
      <c r="Q323" s="717">
        <v>1.0629858545359035E-2</v>
      </c>
      <c r="R323" s="708">
        <v>3.2190375961186193E-2</v>
      </c>
    </row>
    <row r="324" spans="2:18" x14ac:dyDescent="0.3">
      <c r="B324" s="690" t="s">
        <v>453</v>
      </c>
      <c r="C324" s="708">
        <v>1</v>
      </c>
      <c r="D324" s="717">
        <v>0.20581304005515588</v>
      </c>
      <c r="E324" s="708">
        <v>0.22389698931030075</v>
      </c>
      <c r="F324" s="708">
        <v>0.22552125446952606</v>
      </c>
      <c r="G324" s="708">
        <v>0.20881002117571518</v>
      </c>
      <c r="H324" s="708">
        <v>0.22599453069198222</v>
      </c>
      <c r="I324" s="717">
        <v>3.8263532236544047E-3</v>
      </c>
      <c r="J324" s="717">
        <v>0.35967720302351402</v>
      </c>
      <c r="K324" s="717">
        <v>3.7030201997347571E-4</v>
      </c>
      <c r="L324" s="717">
        <v>1.0356035925571556</v>
      </c>
      <c r="M324" s="717">
        <v>2.9969811205593075E-3</v>
      </c>
      <c r="N324" s="708">
        <v>2.7074738065585444E-2</v>
      </c>
      <c r="O324" s="717">
        <v>3.5816090998005545E-4</v>
      </c>
      <c r="P324" s="708">
        <v>1.3395026449640874E-3</v>
      </c>
      <c r="Q324" s="717">
        <v>2.2081964515677163E-3</v>
      </c>
      <c r="R324" s="708">
        <v>1.3979462011603249E-2</v>
      </c>
    </row>
    <row r="325" spans="2:18" x14ac:dyDescent="0.3">
      <c r="B325" s="690" t="s">
        <v>454</v>
      </c>
      <c r="C325" s="708">
        <v>1</v>
      </c>
      <c r="D325" s="717">
        <v>0.41774342776017992</v>
      </c>
      <c r="E325" s="708">
        <v>0.45444883256475815</v>
      </c>
      <c r="F325" s="708">
        <v>0.45844295662088586</v>
      </c>
      <c r="G325" s="708">
        <v>0.42511874137972855</v>
      </c>
      <c r="H325" s="708">
        <v>0.46049968919148787</v>
      </c>
      <c r="I325" s="717">
        <v>6.8225161994711729E-3</v>
      </c>
      <c r="J325" s="717">
        <v>0.64131652275029027</v>
      </c>
      <c r="K325" s="717">
        <v>1.8552886184463472E-3</v>
      </c>
      <c r="L325" s="717">
        <v>1.0352034941952033</v>
      </c>
      <c r="M325" s="717">
        <v>7.3753136195486109E-3</v>
      </c>
      <c r="N325" s="708">
        <v>6.0654700416387104E-2</v>
      </c>
      <c r="O325" s="717">
        <v>-5.2677656029542688E-4</v>
      </c>
      <c r="P325" s="708">
        <v>3.6415162119096947E-3</v>
      </c>
      <c r="Q325" s="717">
        <v>-3.2505620722351448E-3</v>
      </c>
      <c r="R325" s="708">
        <v>3.8036594720251303E-2</v>
      </c>
    </row>
    <row r="326" spans="2:18" x14ac:dyDescent="0.3">
      <c r="B326" s="690" t="s">
        <v>455</v>
      </c>
      <c r="C326" s="708">
        <v>1</v>
      </c>
      <c r="D326" s="717">
        <v>-0.13940549829059257</v>
      </c>
      <c r="E326" s="708">
        <v>-0.1516544887155902</v>
      </c>
      <c r="F326" s="708">
        <v>-0.15348364825630681</v>
      </c>
      <c r="G326" s="708">
        <v>-0.14278861859461778</v>
      </c>
      <c r="H326" s="708">
        <v>-0.15451705020481993</v>
      </c>
      <c r="I326" s="717">
        <v>1.316689125548012E-2</v>
      </c>
      <c r="J326" s="717">
        <v>1.2376877780151312</v>
      </c>
      <c r="K326" s="717">
        <v>2.8584577025694125E-4</v>
      </c>
      <c r="L326" s="717">
        <v>1.0461257369740249</v>
      </c>
      <c r="M326" s="717">
        <v>-3.3831203040252202E-3</v>
      </c>
      <c r="N326" s="708">
        <v>-2.3784188241956727E-2</v>
      </c>
      <c r="O326" s="717">
        <v>8.308027966651625E-4</v>
      </c>
      <c r="P326" s="708">
        <v>-1.6991625406009606E-3</v>
      </c>
      <c r="Q326" s="717">
        <v>5.1214589709353562E-3</v>
      </c>
      <c r="R326" s="708">
        <v>-1.7730379571809049E-2</v>
      </c>
    </row>
    <row r="327" spans="2:18" x14ac:dyDescent="0.3">
      <c r="B327" s="690" t="s">
        <v>456</v>
      </c>
      <c r="C327" s="708">
        <v>1</v>
      </c>
      <c r="D327" s="717">
        <v>-7.4997073947905557E-2</v>
      </c>
      <c r="E327" s="708">
        <v>-8.158675980646346E-2</v>
      </c>
      <c r="F327" s="708">
        <v>-8.2331033179106242E-2</v>
      </c>
      <c r="G327" s="708">
        <v>-7.6371633398569713E-2</v>
      </c>
      <c r="H327" s="708">
        <v>-8.2637222589531115E-2</v>
      </c>
      <c r="I327" s="717">
        <v>7.4719826558480142E-3</v>
      </c>
      <c r="J327" s="717">
        <v>0.70236636964971333</v>
      </c>
      <c r="K327" s="717">
        <v>6.211783972898718E-5</v>
      </c>
      <c r="L327" s="717">
        <v>1.0404343734762573</v>
      </c>
      <c r="M327" s="717">
        <v>-1.3745594506641562E-3</v>
      </c>
      <c r="N327" s="708">
        <v>-1.1086422789471109E-2</v>
      </c>
      <c r="O327" s="717">
        <v>-1.744254364130422E-3</v>
      </c>
      <c r="P327" s="708">
        <v>6.846202101227143E-4</v>
      </c>
      <c r="Q327" s="717">
        <v>-1.0751433739887425E-2</v>
      </c>
      <c r="R327" s="708">
        <v>7.1432136495117177E-3</v>
      </c>
    </row>
    <row r="328" spans="2:18" x14ac:dyDescent="0.3">
      <c r="B328" s="690" t="s">
        <v>457</v>
      </c>
      <c r="C328" s="708">
        <v>1</v>
      </c>
      <c r="D328" s="717">
        <v>-0.7420820930115305</v>
      </c>
      <c r="E328" s="708">
        <v>-0.80728580852720355</v>
      </c>
      <c r="F328" s="708">
        <v>-0.81436008223200662</v>
      </c>
      <c r="G328" s="708">
        <v>-0.75514486061642005</v>
      </c>
      <c r="H328" s="708">
        <v>-0.81999669022545285</v>
      </c>
      <c r="I328" s="717">
        <v>6.7720441493418649E-3</v>
      </c>
      <c r="J328" s="717">
        <v>0.63657215003813528</v>
      </c>
      <c r="K328" s="717">
        <v>5.8369531584303762E-3</v>
      </c>
      <c r="L328" s="717">
        <v>1.0250675131417735</v>
      </c>
      <c r="M328" s="717">
        <v>-1.3062767604889532E-2</v>
      </c>
      <c r="N328" s="708">
        <v>-0.10784861300465538</v>
      </c>
      <c r="O328" s="717">
        <v>-1.6800583130988818E-2</v>
      </c>
      <c r="P328" s="708">
        <v>6.4445095277573927E-3</v>
      </c>
      <c r="Q328" s="717">
        <v>-0.10392478045852763</v>
      </c>
      <c r="R328" s="708">
        <v>6.747952079876611E-2</v>
      </c>
    </row>
    <row r="329" spans="2:18" x14ac:dyDescent="0.3">
      <c r="B329" s="690" t="s">
        <v>458</v>
      </c>
      <c r="C329" s="708">
        <v>1</v>
      </c>
      <c r="D329" s="717">
        <v>-0.51042216926603079</v>
      </c>
      <c r="E329" s="708">
        <v>-0.55527087567080569</v>
      </c>
      <c r="F329" s="708">
        <v>-0.55943819981004939</v>
      </c>
      <c r="G329" s="708">
        <v>-0.5181123856068709</v>
      </c>
      <c r="H329" s="708">
        <v>-0.56154397721010729</v>
      </c>
      <c r="I329" s="717">
        <v>4.3164414085277263E-3</v>
      </c>
      <c r="J329" s="717">
        <v>0.40574549240160629</v>
      </c>
      <c r="K329" s="717">
        <v>2.3576713628338953E-3</v>
      </c>
      <c r="L329" s="717">
        <v>1.0302834242178103</v>
      </c>
      <c r="M329" s="717">
        <v>-7.6902163408400651E-3</v>
      </c>
      <c r="N329" s="708">
        <v>-6.8413382789792282E-2</v>
      </c>
      <c r="O329" s="717">
        <v>-1.0302487934531033E-2</v>
      </c>
      <c r="P329" s="708">
        <v>3.5300967482310374E-3</v>
      </c>
      <c r="Q329" s="717">
        <v>-6.3608454743601786E-2</v>
      </c>
      <c r="R329" s="708">
        <v>3.6893231644215534E-2</v>
      </c>
    </row>
    <row r="330" spans="2:18" x14ac:dyDescent="0.3">
      <c r="B330" s="690" t="s">
        <v>459</v>
      </c>
      <c r="C330" s="708">
        <v>1</v>
      </c>
      <c r="D330" s="717">
        <v>-3.0239964752219128E-2</v>
      </c>
      <c r="E330" s="708">
        <v>-3.289702665611962E-2</v>
      </c>
      <c r="F330" s="708">
        <v>-3.3071580789465246E-2</v>
      </c>
      <c r="G330" s="708">
        <v>-3.0561727261984646E-2</v>
      </c>
      <c r="H330" s="708">
        <v>-3.3068024824018508E-2</v>
      </c>
      <c r="I330" s="717">
        <v>1.9670856160910163E-6</v>
      </c>
      <c r="J330" s="717">
        <v>1.8490604791255552E-4</v>
      </c>
      <c r="K330" s="717">
        <v>5.8188086134190635E-6</v>
      </c>
      <c r="L330" s="717">
        <v>1.0327058622991898</v>
      </c>
      <c r="M330" s="717">
        <v>-3.2176250976551725E-4</v>
      </c>
      <c r="N330" s="708">
        <v>-3.3930247497225719E-3</v>
      </c>
      <c r="O330" s="717">
        <v>-3.2780795295178221E-4</v>
      </c>
      <c r="P330" s="708">
        <v>4.4451788134301237E-6</v>
      </c>
      <c r="Q330" s="717">
        <v>-2.0205182452996927E-3</v>
      </c>
      <c r="R330" s="708">
        <v>4.6378840449694833E-5</v>
      </c>
    </row>
    <row r="331" spans="2:18" x14ac:dyDescent="0.3">
      <c r="B331" s="690" t="s">
        <v>460</v>
      </c>
      <c r="C331" s="708">
        <v>1</v>
      </c>
      <c r="D331" s="717">
        <v>-0.95795251241128165</v>
      </c>
      <c r="E331" s="708">
        <v>-1.0421238779313751</v>
      </c>
      <c r="F331" s="708">
        <v>-1.0476950046067541</v>
      </c>
      <c r="G331" s="708">
        <v>-0.96822219378459051</v>
      </c>
      <c r="H331" s="708">
        <v>-1.0538554355460079</v>
      </c>
      <c r="I331" s="717">
        <v>8.0424522031308481E-5</v>
      </c>
      <c r="J331" s="717">
        <v>7.5599050709429976E-3</v>
      </c>
      <c r="K331" s="717">
        <v>5.8837300584020447E-3</v>
      </c>
      <c r="L331" s="717">
        <v>1.0085756789315372</v>
      </c>
      <c r="M331" s="717">
        <v>-1.0269681373308814E-2</v>
      </c>
      <c r="N331" s="708">
        <v>-0.10853554912423023</v>
      </c>
      <c r="O331" s="717">
        <v>-8.9549959666929708E-3</v>
      </c>
      <c r="P331" s="708">
        <v>-9.004694565861943E-4</v>
      </c>
      <c r="Q331" s="717">
        <v>-5.5524458581508812E-2</v>
      </c>
      <c r="R331" s="708">
        <v>-9.4509460520392965E-3</v>
      </c>
    </row>
    <row r="332" spans="2:18" x14ac:dyDescent="0.3">
      <c r="B332" s="690" t="s">
        <v>461</v>
      </c>
      <c r="C332" s="708">
        <v>1</v>
      </c>
      <c r="D332" s="717">
        <v>-0.14720355297791787</v>
      </c>
      <c r="E332" s="708">
        <v>-0.16013772654396743</v>
      </c>
      <c r="F332" s="708">
        <v>-0.16166524133902865</v>
      </c>
      <c r="G332" s="708">
        <v>-0.15002522444007735</v>
      </c>
      <c r="H332" s="708">
        <v>-0.16235031058751445</v>
      </c>
      <c r="I332" s="717">
        <v>8.281664486446589E-3</v>
      </c>
      <c r="J332" s="717">
        <v>0.7784764617259794</v>
      </c>
      <c r="K332" s="717">
        <v>2.5049061990644759E-4</v>
      </c>
      <c r="L332" s="717">
        <v>1.0408594811467498</v>
      </c>
      <c r="M332" s="717">
        <v>-2.8216714621594873E-3</v>
      </c>
      <c r="N332" s="708">
        <v>-2.226507713992323E-2</v>
      </c>
      <c r="O332" s="717">
        <v>-3.5239420604776823E-3</v>
      </c>
      <c r="P332" s="708">
        <v>1.4158681417705545E-3</v>
      </c>
      <c r="Q332" s="717">
        <v>-2.1723536567070125E-2</v>
      </c>
      <c r="R332" s="708">
        <v>1.4774470996523957E-2</v>
      </c>
    </row>
    <row r="333" spans="2:18" x14ac:dyDescent="0.3">
      <c r="B333" s="690" t="s">
        <v>462</v>
      </c>
      <c r="C333" s="708">
        <v>1</v>
      </c>
      <c r="D333" s="717">
        <v>0.14402633461344161</v>
      </c>
      <c r="E333" s="708">
        <v>0.15668133900896483</v>
      </c>
      <c r="F333" s="708">
        <v>0.15847684791748004</v>
      </c>
      <c r="G333" s="708">
        <v>0.14734622325963043</v>
      </c>
      <c r="H333" s="708">
        <v>0.15945034500016167</v>
      </c>
      <c r="I333" s="717">
        <v>1.2004893852316949E-2</v>
      </c>
      <c r="J333" s="717">
        <v>1.1284600221177932</v>
      </c>
      <c r="K333" s="717">
        <v>2.89456470528621E-4</v>
      </c>
      <c r="L333" s="717">
        <v>1.0448471108448705</v>
      </c>
      <c r="M333" s="717">
        <v>3.3198886461888203E-3</v>
      </c>
      <c r="N333" s="708">
        <v>2.3934133962243035E-2</v>
      </c>
      <c r="O333" s="717">
        <v>3.8506229288781699E-3</v>
      </c>
      <c r="P333" s="708">
        <v>-1.674240639398579E-3</v>
      </c>
      <c r="Q333" s="717">
        <v>2.3737248623046589E-2</v>
      </c>
      <c r="R333" s="708">
        <v>-1.7470471475268444E-2</v>
      </c>
    </row>
    <row r="334" spans="2:18" x14ac:dyDescent="0.3">
      <c r="B334" s="690" t="s">
        <v>463</v>
      </c>
      <c r="C334" s="708">
        <v>1</v>
      </c>
      <c r="D334" s="717">
        <v>0.76230498966342819</v>
      </c>
      <c r="E334" s="708">
        <v>0.82928560831773113</v>
      </c>
      <c r="F334" s="708">
        <v>0.83471575528647568</v>
      </c>
      <c r="G334" s="708">
        <v>0.77232079251107699</v>
      </c>
      <c r="H334" s="708">
        <v>0.83880017311285793</v>
      </c>
      <c r="I334" s="717">
        <v>2.4421332601550915E-3</v>
      </c>
      <c r="J334" s="717">
        <v>0.22956052645457858</v>
      </c>
      <c r="K334" s="717">
        <v>4.5772457586902588E-3</v>
      </c>
      <c r="L334" s="717">
        <v>1.0198288460874305</v>
      </c>
      <c r="M334" s="717">
        <v>1.0015802847648818E-2</v>
      </c>
      <c r="N334" s="708">
        <v>9.5521807441661638E-2</v>
      </c>
      <c r="O334" s="717">
        <v>1.356618055596558E-2</v>
      </c>
      <c r="P334" s="708">
        <v>-3.9580576458380836E-3</v>
      </c>
      <c r="Q334" s="717">
        <v>8.3932722151374817E-2</v>
      </c>
      <c r="R334" s="708">
        <v>-4.1451780584372183E-2</v>
      </c>
    </row>
    <row r="335" spans="2:18" x14ac:dyDescent="0.3">
      <c r="B335" s="690" t="s">
        <v>464</v>
      </c>
      <c r="C335" s="708">
        <v>1</v>
      </c>
      <c r="D335" s="717">
        <v>0.17392179131026086</v>
      </c>
      <c r="E335" s="708">
        <v>0.18920358709723226</v>
      </c>
      <c r="F335" s="708">
        <v>0.19078292294560223</v>
      </c>
      <c r="G335" s="708">
        <v>0.17683745843602341</v>
      </c>
      <c r="H335" s="708">
        <v>0.19137582380217258</v>
      </c>
      <c r="I335" s="717">
        <v>5.9615208462094182E-3</v>
      </c>
      <c r="J335" s="717">
        <v>0.56038295954368533</v>
      </c>
      <c r="K335" s="717">
        <v>3.0509349022933709E-4</v>
      </c>
      <c r="L335" s="717">
        <v>1.0381748271066353</v>
      </c>
      <c r="M335" s="717">
        <v>2.9156671257625547E-3</v>
      </c>
      <c r="N335" s="708">
        <v>2.4573607148769286E-2</v>
      </c>
      <c r="O335" s="717">
        <v>3.8063090863461099E-3</v>
      </c>
      <c r="P335" s="708">
        <v>-1.4159649611821226E-3</v>
      </c>
      <c r="Q335" s="717">
        <v>2.3465498880873535E-2</v>
      </c>
      <c r="R335" s="708">
        <v>-1.4776296827132177E-2</v>
      </c>
    </row>
    <row r="336" spans="2:18" x14ac:dyDescent="0.3">
      <c r="B336" s="690" t="s">
        <v>465</v>
      </c>
      <c r="C336" s="708">
        <v>1</v>
      </c>
      <c r="D336" s="717">
        <v>0.54273672492585023</v>
      </c>
      <c r="E336" s="708">
        <v>0.59042477904444401</v>
      </c>
      <c r="F336" s="708">
        <v>0.59484771932622782</v>
      </c>
      <c r="G336" s="708">
        <v>0.55089858869109032</v>
      </c>
      <c r="H336" s="708">
        <v>0.59721022777525257</v>
      </c>
      <c r="I336" s="717">
        <v>4.2892309060303052E-3</v>
      </c>
      <c r="J336" s="717">
        <v>0.40318770516684871</v>
      </c>
      <c r="K336" s="717">
        <v>2.6606131777405432E-3</v>
      </c>
      <c r="L336" s="717">
        <v>1.0293465340192089</v>
      </c>
      <c r="M336" s="717">
        <v>8.1618637652400954E-3</v>
      </c>
      <c r="N336" s="708">
        <v>7.2691909566678786E-2</v>
      </c>
      <c r="O336" s="717">
        <v>1.0938154777177552E-2</v>
      </c>
      <c r="P336" s="708">
        <v>-3.7416320915599137E-3</v>
      </c>
      <c r="Q336" s="717">
        <v>6.7548012156554357E-2</v>
      </c>
      <c r="R336" s="708">
        <v>-3.9112623739980291E-2</v>
      </c>
    </row>
    <row r="337" spans="2:18" x14ac:dyDescent="0.3">
      <c r="B337" s="690" t="s">
        <v>466</v>
      </c>
      <c r="C337" s="708">
        <v>1</v>
      </c>
      <c r="D337" s="717">
        <v>0.12107028513642915</v>
      </c>
      <c r="E337" s="708">
        <v>0.13170823544378751</v>
      </c>
      <c r="F337" s="708">
        <v>0.13286586746057102</v>
      </c>
      <c r="G337" s="708">
        <v>0.12320790051082857</v>
      </c>
      <c r="H337" s="708">
        <v>0.13332376998173387</v>
      </c>
      <c r="I337" s="717">
        <v>6.8233457625592516E-3</v>
      </c>
      <c r="J337" s="717">
        <v>0.64139450168056966</v>
      </c>
      <c r="K337" s="717">
        <v>1.5584355917365759E-4</v>
      </c>
      <c r="L337" s="717">
        <v>1.0395044250312107</v>
      </c>
      <c r="M337" s="717">
        <v>2.1376153743994214E-3</v>
      </c>
      <c r="N337" s="708">
        <v>1.7561155531499315E-2</v>
      </c>
      <c r="O337" s="717">
        <v>2.7466090304280643E-3</v>
      </c>
      <c r="P337" s="708">
        <v>-1.0554482773460017E-3</v>
      </c>
      <c r="Q337" s="717">
        <v>1.6930851615798409E-2</v>
      </c>
      <c r="R337" s="708">
        <v>-1.1013016126862686E-2</v>
      </c>
    </row>
    <row r="338" spans="2:18" x14ac:dyDescent="0.3">
      <c r="B338" s="690" t="s">
        <v>467</v>
      </c>
      <c r="C338" s="708">
        <v>1</v>
      </c>
      <c r="D338" s="717">
        <v>0.38048326693704038</v>
      </c>
      <c r="E338" s="708">
        <v>0.41391477394882753</v>
      </c>
      <c r="F338" s="708">
        <v>0.41710679693501423</v>
      </c>
      <c r="G338" s="708">
        <v>0.3863743074971811</v>
      </c>
      <c r="H338" s="708">
        <v>0.41844911138892754</v>
      </c>
      <c r="I338" s="717">
        <v>4.7206621949092099E-3</v>
      </c>
      <c r="J338" s="717">
        <v>0.44374224632146575</v>
      </c>
      <c r="K338" s="717">
        <v>1.3468554535881099E-3</v>
      </c>
      <c r="L338" s="717">
        <v>1.0337999365797088</v>
      </c>
      <c r="M338" s="717">
        <v>5.8910405601407066E-3</v>
      </c>
      <c r="N338" s="708">
        <v>5.1669533026095574E-2</v>
      </c>
      <c r="O338" s="717">
        <v>7.8484379780576416E-3</v>
      </c>
      <c r="P338" s="708">
        <v>-2.7530202783641834E-3</v>
      </c>
      <c r="Q338" s="717">
        <v>4.8420645223897711E-2</v>
      </c>
      <c r="R338" s="708">
        <v>-2.8750414601243234E-2</v>
      </c>
    </row>
    <row r="339" spans="2:18" x14ac:dyDescent="0.3">
      <c r="B339" s="690" t="s">
        <v>468</v>
      </c>
      <c r="C339" s="708">
        <v>1</v>
      </c>
      <c r="D339" s="717">
        <v>0.44344387668501939</v>
      </c>
      <c r="E339" s="708">
        <v>0.48240747472199286</v>
      </c>
      <c r="F339" s="708">
        <v>0.48599461177792508</v>
      </c>
      <c r="G339" s="708">
        <v>0.45006321063827176</v>
      </c>
      <c r="H339" s="708">
        <v>0.48758855916368282</v>
      </c>
      <c r="I339" s="717">
        <v>4.1812492742536482E-3</v>
      </c>
      <c r="J339" s="717">
        <v>0.39303743177984291</v>
      </c>
      <c r="K339" s="717">
        <v>1.762822328860481E-3</v>
      </c>
      <c r="L339" s="717">
        <v>1.0318494696065263</v>
      </c>
      <c r="M339" s="717">
        <v>6.6193339532524004E-3</v>
      </c>
      <c r="N339" s="708">
        <v>5.9132180768547267E-2</v>
      </c>
      <c r="O339" s="717">
        <v>8.8828705261880699E-3</v>
      </c>
      <c r="P339" s="708">
        <v>-3.0180487639142255E-3</v>
      </c>
      <c r="Q339" s="717">
        <v>5.4820911995751037E-2</v>
      </c>
      <c r="R339" s="708">
        <v>-3.1528734296941557E-2</v>
      </c>
    </row>
    <row r="340" spans="2:18" x14ac:dyDescent="0.3">
      <c r="B340" s="690" t="s">
        <v>469</v>
      </c>
      <c r="C340" s="708">
        <v>1</v>
      </c>
      <c r="D340" s="717">
        <v>-0.68597220660509139</v>
      </c>
      <c r="E340" s="708">
        <v>-0.74624577610953957</v>
      </c>
      <c r="F340" s="708">
        <v>-0.75267492200394726</v>
      </c>
      <c r="G340" s="708">
        <v>-0.6978428616767528</v>
      </c>
      <c r="H340" s="708">
        <v>-0.75737726992029109</v>
      </c>
      <c r="I340" s="717">
        <v>6.4841828823033196E-3</v>
      </c>
      <c r="J340" s="717">
        <v>0.60951319093651202</v>
      </c>
      <c r="K340" s="717">
        <v>4.9017715038144815E-3</v>
      </c>
      <c r="L340" s="717">
        <v>1.0269140082052413</v>
      </c>
      <c r="M340" s="717">
        <v>-1.1870655071661467E-2</v>
      </c>
      <c r="N340" s="708">
        <v>-9.8780402127250075E-2</v>
      </c>
      <c r="O340" s="717">
        <v>6.5854766596868709E-4</v>
      </c>
      <c r="P340" s="708">
        <v>-5.8275361570372811E-3</v>
      </c>
      <c r="Q340" s="717">
        <v>4.0715031298745605E-3</v>
      </c>
      <c r="R340" s="708">
        <v>-6.0987368513410738E-2</v>
      </c>
    </row>
    <row r="341" spans="2:18" x14ac:dyDescent="0.3">
      <c r="B341" s="690" t="s">
        <v>470</v>
      </c>
      <c r="C341" s="708">
        <v>1</v>
      </c>
      <c r="D341" s="717">
        <v>-0.28155712801291854</v>
      </c>
      <c r="E341" s="708">
        <v>-0.30629640018947951</v>
      </c>
      <c r="F341" s="708">
        <v>-0.32570943307770406</v>
      </c>
      <c r="G341" s="708">
        <v>-0.31837826698504279</v>
      </c>
      <c r="H341" s="708">
        <v>-0.34468236549595177</v>
      </c>
      <c r="I341" s="717">
        <v>0.10512585896733556</v>
      </c>
      <c r="J341" s="717">
        <v>9.8818307429295427</v>
      </c>
      <c r="K341" s="717">
        <v>6.9368350758320929E-3</v>
      </c>
      <c r="L341" s="717">
        <v>1.1528578230589959</v>
      </c>
      <c r="M341" s="717">
        <v>-3.6821138972124239E-2</v>
      </c>
      <c r="N341" s="708">
        <v>-0.11721844793019244</v>
      </c>
      <c r="O341" s="717">
        <v>1.1352606712104786E-2</v>
      </c>
      <c r="P341" s="708">
        <v>-1.070527681871756E-2</v>
      </c>
      <c r="Q341" s="717">
        <v>7.0013884633406145E-2</v>
      </c>
      <c r="R341" s="708">
        <v>-0.11175677055936785</v>
      </c>
    </row>
    <row r="342" spans="2:18" x14ac:dyDescent="0.3">
      <c r="B342" s="690" t="s">
        <v>471</v>
      </c>
      <c r="C342" s="708">
        <v>1</v>
      </c>
      <c r="D342" s="717">
        <v>-0.92533918054452358</v>
      </c>
      <c r="E342" s="708">
        <v>-1.0066449461086493</v>
      </c>
      <c r="F342" s="708">
        <v>-1.0712635369341803</v>
      </c>
      <c r="G342" s="708">
        <v>-1.0479509656470565</v>
      </c>
      <c r="H342" s="708">
        <v>-1.140945765662241</v>
      </c>
      <c r="I342" s="717">
        <v>0.10647513668480912</v>
      </c>
      <c r="J342" s="717">
        <v>10.008662848372058</v>
      </c>
      <c r="K342" s="717">
        <v>7.6031562234666936E-2</v>
      </c>
      <c r="L342" s="717">
        <v>1.1288736094487388</v>
      </c>
      <c r="M342" s="717">
        <v>-0.12261178510253284</v>
      </c>
      <c r="N342" s="708">
        <v>-0.39026591943222211</v>
      </c>
      <c r="O342" s="717">
        <v>3.7677026434327465E-2</v>
      </c>
      <c r="P342" s="708">
        <v>-3.5462126446208039E-2</v>
      </c>
      <c r="Q342" s="717">
        <v>0.23367572026408082</v>
      </c>
      <c r="R342" s="708">
        <v>-0.37229662915326267</v>
      </c>
    </row>
    <row r="343" spans="2:18" x14ac:dyDescent="0.3">
      <c r="B343" s="690" t="s">
        <v>472</v>
      </c>
      <c r="C343" s="708">
        <v>1</v>
      </c>
      <c r="D343" s="717">
        <v>-0.63584974858146737</v>
      </c>
      <c r="E343" s="708">
        <v>-0.69171926289485752</v>
      </c>
      <c r="F343" s="708">
        <v>-0.69541525274377791</v>
      </c>
      <c r="G343" s="708">
        <v>-0.64266283836118454</v>
      </c>
      <c r="H343" s="708">
        <v>-0.69717709527783311</v>
      </c>
      <c r="I343" s="717">
        <v>7.5028139313080319E-5</v>
      </c>
      <c r="J343" s="717">
        <v>7.0526450954295503E-3</v>
      </c>
      <c r="K343" s="717">
        <v>2.5908844010591415E-3</v>
      </c>
      <c r="L343" s="717">
        <v>1.0220931018203654</v>
      </c>
      <c r="M343" s="717">
        <v>-6.8130897797172131E-3</v>
      </c>
      <c r="N343" s="708">
        <v>-7.1783325275632831E-2</v>
      </c>
      <c r="O343" s="717">
        <v>-7.5577955087105676E-3</v>
      </c>
      <c r="P343" s="708">
        <v>5.7729126278554621E-4</v>
      </c>
      <c r="Q343" s="717">
        <v>-4.6705496288892701E-2</v>
      </c>
      <c r="R343" s="708">
        <v>6.0388632988923286E-3</v>
      </c>
    </row>
    <row r="344" spans="2:18" x14ac:dyDescent="0.3">
      <c r="B344" s="690" t="s">
        <v>473</v>
      </c>
      <c r="C344" s="708">
        <v>1</v>
      </c>
      <c r="D344" s="717">
        <v>0.76823289570846054</v>
      </c>
      <c r="E344" s="708">
        <v>0.83573437519878679</v>
      </c>
      <c r="F344" s="708">
        <v>0.84265589988957135</v>
      </c>
      <c r="G344" s="708">
        <v>0.7810105488584792</v>
      </c>
      <c r="H344" s="708">
        <v>0.84829912464053292</v>
      </c>
      <c r="I344" s="717">
        <v>5.8340946668183702E-3</v>
      </c>
      <c r="J344" s="717">
        <v>0.54840489868092679</v>
      </c>
      <c r="K344" s="717">
        <v>5.9051200527551135E-3</v>
      </c>
      <c r="L344" s="717">
        <v>1.0230503029217761</v>
      </c>
      <c r="M344" s="717">
        <v>1.2777653150018661E-2</v>
      </c>
      <c r="N344" s="708">
        <v>0.10850409187046817</v>
      </c>
      <c r="O344" s="717">
        <v>1.6718438470978959E-2</v>
      </c>
      <c r="P344" s="708">
        <v>-6.1864761710522754E-3</v>
      </c>
      <c r="Q344" s="717">
        <v>0.10344291768802918</v>
      </c>
      <c r="R344" s="708">
        <v>-6.4794143711525282E-2</v>
      </c>
    </row>
    <row r="345" spans="2:18" x14ac:dyDescent="0.3">
      <c r="B345" s="690" t="s">
        <v>474</v>
      </c>
      <c r="C345" s="708">
        <v>1</v>
      </c>
      <c r="D345" s="717">
        <v>-0.65295206092150759</v>
      </c>
      <c r="E345" s="708">
        <v>-0.71032428540535175</v>
      </c>
      <c r="F345" s="708">
        <v>-0.71656758623094863</v>
      </c>
      <c r="G345" s="708">
        <v>-0.66448057398810179</v>
      </c>
      <c r="H345" s="708">
        <v>-0.7209619154350172</v>
      </c>
      <c r="I345" s="717">
        <v>6.8233457625592516E-3</v>
      </c>
      <c r="J345" s="717">
        <v>0.64139450168056966</v>
      </c>
      <c r="K345" s="717">
        <v>4.5329019141716193E-3</v>
      </c>
      <c r="L345" s="717">
        <v>1.0284479493741137</v>
      </c>
      <c r="M345" s="717">
        <v>-1.1528513066594146E-2</v>
      </c>
      <c r="N345" s="708">
        <v>-9.4963743756845562E-2</v>
      </c>
      <c r="O345" s="717">
        <v>-1.481291652152892E-2</v>
      </c>
      <c r="P345" s="708">
        <v>5.6922070276165934E-3</v>
      </c>
      <c r="Q345" s="717">
        <v>-9.1555310898757514E-2</v>
      </c>
      <c r="R345" s="708">
        <v>5.955401053111143E-2</v>
      </c>
    </row>
    <row r="346" spans="2:18" x14ac:dyDescent="0.3">
      <c r="B346" s="690" t="s">
        <v>475</v>
      </c>
      <c r="C346" s="708">
        <v>1</v>
      </c>
      <c r="D346" s="717">
        <v>-0.11824191811670126</v>
      </c>
      <c r="E346" s="708">
        <v>-0.12863135139303974</v>
      </c>
      <c r="F346" s="708">
        <v>-0.12933491651449497</v>
      </c>
      <c r="G346" s="708">
        <v>-0.11953893319146514</v>
      </c>
      <c r="H346" s="708">
        <v>-0.12935292155416797</v>
      </c>
      <c r="I346" s="717">
        <v>3.2383185812534743E-4</v>
      </c>
      <c r="J346" s="717">
        <v>3.0440194663782658E-2</v>
      </c>
      <c r="K346" s="717">
        <v>9.1743464440740389E-5</v>
      </c>
      <c r="L346" s="717">
        <v>1.0326946055056745</v>
      </c>
      <c r="M346" s="717">
        <v>-1.2970150747638734E-3</v>
      </c>
      <c r="N346" s="708">
        <v>-1.3473923154721902E-2</v>
      </c>
      <c r="O346" s="717">
        <v>-1.5647161505017281E-3</v>
      </c>
      <c r="P346" s="708">
        <v>2.2308422978154567E-4</v>
      </c>
      <c r="Q346" s="717">
        <v>-9.6452916243965937E-3</v>
      </c>
      <c r="R346" s="708">
        <v>2.3277483528296511E-3</v>
      </c>
    </row>
    <row r="347" spans="2:18" x14ac:dyDescent="0.3">
      <c r="B347" s="690" t="s">
        <v>476</v>
      </c>
      <c r="C347" s="708">
        <v>1</v>
      </c>
      <c r="D347" s="717">
        <v>0.85473601679447553</v>
      </c>
      <c r="E347" s="708">
        <v>0.9298381714009748</v>
      </c>
      <c r="F347" s="708">
        <v>0.93762274064976781</v>
      </c>
      <c r="G347" s="708">
        <v>0.86910755884086821</v>
      </c>
      <c r="H347" s="708">
        <v>0.94485204324029992</v>
      </c>
      <c r="I347" s="717">
        <v>6.0096605694939347E-3</v>
      </c>
      <c r="J347" s="717">
        <v>0.56490809353242988</v>
      </c>
      <c r="K347" s="717">
        <v>7.3909052287708865E-3</v>
      </c>
      <c r="L347" s="717">
        <v>1.0194874151775783</v>
      </c>
      <c r="M347" s="717">
        <v>1.4371542046392656E-2</v>
      </c>
      <c r="N347" s="708">
        <v>0.12150068542210463</v>
      </c>
      <c r="O347" s="717">
        <v>1.874547922096173E-2</v>
      </c>
      <c r="P347" s="708">
        <v>-6.9871200871710415E-3</v>
      </c>
      <c r="Q347" s="717">
        <v>0.11609132241354568</v>
      </c>
      <c r="R347" s="708">
        <v>-7.3246820617082237E-2</v>
      </c>
    </row>
    <row r="348" spans="2:18" x14ac:dyDescent="0.3">
      <c r="B348" s="690" t="s">
        <v>477</v>
      </c>
      <c r="C348" s="708">
        <v>1</v>
      </c>
      <c r="D348" s="717">
        <v>0.12699197518518368</v>
      </c>
      <c r="E348" s="708">
        <v>0.13815024015442001</v>
      </c>
      <c r="F348" s="708">
        <v>0.1395628722580792</v>
      </c>
      <c r="G348" s="708">
        <v>0.12960232341278585</v>
      </c>
      <c r="H348" s="708">
        <v>0.14024457691105441</v>
      </c>
      <c r="I348" s="717">
        <v>9.6148989577972046E-3</v>
      </c>
      <c r="J348" s="717">
        <v>0.90380050203293727</v>
      </c>
      <c r="K348" s="717">
        <v>2.0018520224821074E-4</v>
      </c>
      <c r="L348" s="717">
        <v>1.0424249955631619</v>
      </c>
      <c r="M348" s="717">
        <v>2.6103482276021738E-3</v>
      </c>
      <c r="N348" s="708">
        <v>1.9903474951765546E-2</v>
      </c>
      <c r="O348" s="717">
        <v>3.1744125451807492E-3</v>
      </c>
      <c r="P348" s="708">
        <v>-1.3179072840620923E-3</v>
      </c>
      <c r="Q348" s="717">
        <v>1.9568141831205005E-2</v>
      </c>
      <c r="R348" s="708">
        <v>-1.3751764896040528E-2</v>
      </c>
    </row>
    <row r="349" spans="2:18" x14ac:dyDescent="0.3">
      <c r="B349" s="690" t="s">
        <v>514</v>
      </c>
      <c r="C349" s="708">
        <v>1</v>
      </c>
      <c r="D349" s="717">
        <v>-0.11061199119672971</v>
      </c>
      <c r="E349" s="708">
        <v>-0.12033101403063824</v>
      </c>
      <c r="F349" s="708">
        <v>-0.12148116188769981</v>
      </c>
      <c r="G349" s="708">
        <v>-0.11273659961030348</v>
      </c>
      <c r="H349" s="708">
        <v>-0.12199083320062952</v>
      </c>
      <c r="I349" s="717">
        <v>8.3194576409642319E-3</v>
      </c>
      <c r="J349" s="717">
        <v>0.78202901825063775</v>
      </c>
      <c r="K349" s="717">
        <v>1.4173090652438584E-4</v>
      </c>
      <c r="L349" s="717">
        <v>1.0411543565900765</v>
      </c>
      <c r="M349" s="717">
        <v>-2.1246084135737751E-3</v>
      </c>
      <c r="N349" s="708">
        <v>-1.6746890487454435E-2</v>
      </c>
      <c r="O349" s="717">
        <v>-2.6514003230933641E-3</v>
      </c>
      <c r="P349" s="708">
        <v>1.0663803836428924E-3</v>
      </c>
      <c r="Q349" s="717">
        <v>-1.634370453587981E-2</v>
      </c>
      <c r="R349" s="708">
        <v>1.1126913323299743E-2</v>
      </c>
    </row>
    <row r="350" spans="2:18" x14ac:dyDescent="0.3">
      <c r="B350" s="690" t="s">
        <v>515</v>
      </c>
      <c r="C350" s="708">
        <v>1</v>
      </c>
      <c r="D350" s="717">
        <v>1.8060750059471307</v>
      </c>
      <c r="E350" s="708">
        <v>1.9647674228599781</v>
      </c>
      <c r="F350" s="708">
        <v>1.9850847552092021</v>
      </c>
      <c r="G350" s="708">
        <v>1.8436207757108953</v>
      </c>
      <c r="H350" s="708">
        <v>2.0384539126475385</v>
      </c>
      <c r="I350" s="717">
        <v>9.8389188935034295E-3</v>
      </c>
      <c r="J350" s="717">
        <v>0.92485837598932241</v>
      </c>
      <c r="K350" s="717">
        <v>4.0959377041997994E-2</v>
      </c>
      <c r="L350" s="717">
        <v>0.95657728051498703</v>
      </c>
      <c r="M350" s="717">
        <v>3.7545769763764704E-2</v>
      </c>
      <c r="N350" s="708">
        <v>0.29090126279515632</v>
      </c>
      <c r="O350" s="717">
        <v>-6.6418810618861304E-3</v>
      </c>
      <c r="P350" s="708">
        <v>1.8964657006717095E-2</v>
      </c>
      <c r="Q350" s="717">
        <v>-4.1834379242483941E-2</v>
      </c>
      <c r="R350" s="708">
        <v>0.2021969439124173</v>
      </c>
    </row>
    <row r="351" spans="2:18" x14ac:dyDescent="0.3">
      <c r="B351" s="690" t="s">
        <v>516</v>
      </c>
      <c r="C351" s="708">
        <v>1</v>
      </c>
      <c r="D351" s="717">
        <v>3.2321543050513677</v>
      </c>
      <c r="E351" s="708">
        <v>3.5161504717747341</v>
      </c>
      <c r="F351" s="708">
        <v>3.5476800427893855</v>
      </c>
      <c r="G351" s="708">
        <v>3.2903801117209284</v>
      </c>
      <c r="H351" s="708">
        <v>3.8286847586120794</v>
      </c>
      <c r="I351" s="717">
        <v>7.1694532987692889E-3</v>
      </c>
      <c r="J351" s="717">
        <v>0.67392861008431315</v>
      </c>
      <c r="K351" s="717">
        <v>0.11336586916544542</v>
      </c>
      <c r="L351" s="717">
        <v>0.77775228908710525</v>
      </c>
      <c r="M351" s="717">
        <v>5.8225806669560662E-2</v>
      </c>
      <c r="N351" s="708">
        <v>0.50931249479788532</v>
      </c>
      <c r="O351" s="717">
        <v>-5.0493042427203899E-3</v>
      </c>
      <c r="P351" s="708">
        <v>2.8892744708804135E-2</v>
      </c>
      <c r="Q351" s="717">
        <v>-3.3469406326107003E-2</v>
      </c>
      <c r="R351" s="708">
        <v>0.32418478596903449</v>
      </c>
    </row>
    <row r="352" spans="2:18" x14ac:dyDescent="0.3">
      <c r="B352" s="690" t="s">
        <v>517</v>
      </c>
      <c r="C352" s="708">
        <v>1</v>
      </c>
      <c r="D352" s="717">
        <v>-0.11790656593153859</v>
      </c>
      <c r="E352" s="708">
        <v>-0.12826653318425943</v>
      </c>
      <c r="F352" s="708">
        <v>-0.12930824171891808</v>
      </c>
      <c r="G352" s="708">
        <v>-0.11982948421357763</v>
      </c>
      <c r="H352" s="708">
        <v>-0.12966732162045033</v>
      </c>
      <c r="I352" s="717">
        <v>5.5208056235813256E-3</v>
      </c>
      <c r="J352" s="717">
        <v>0.51895572861664463</v>
      </c>
      <c r="K352" s="717">
        <v>1.3634689585682058E-4</v>
      </c>
      <c r="L352" s="717">
        <v>1.0381491739876643</v>
      </c>
      <c r="M352" s="717">
        <v>-1.9229182820390388E-3</v>
      </c>
      <c r="N352" s="708">
        <v>-1.642589754027891E-2</v>
      </c>
      <c r="O352" s="717">
        <v>6.8755464147655845E-6</v>
      </c>
      <c r="P352" s="708">
        <v>-9.2334632940373423E-4</v>
      </c>
      <c r="Q352" s="717">
        <v>4.2382541885257594E-5</v>
      </c>
      <c r="R352" s="708">
        <v>-9.634557403394613E-3</v>
      </c>
    </row>
    <row r="353" spans="2:18" x14ac:dyDescent="0.3">
      <c r="B353" s="690" t="s">
        <v>518</v>
      </c>
      <c r="C353" s="708">
        <v>1</v>
      </c>
      <c r="D353" s="717">
        <v>0.57119854148697158</v>
      </c>
      <c r="E353" s="708">
        <v>0.62138741890744476</v>
      </c>
      <c r="F353" s="708">
        <v>0.691993785261101</v>
      </c>
      <c r="G353" s="708">
        <v>0.70838044871471417</v>
      </c>
      <c r="H353" s="708">
        <v>0.76844952680917955</v>
      </c>
      <c r="I353" s="717">
        <v>0.18312937795058573</v>
      </c>
      <c r="J353" s="717">
        <v>17.21416152735506</v>
      </c>
      <c r="K353" s="717">
        <v>5.7502157418121709E-2</v>
      </c>
      <c r="L353" s="717">
        <v>1.2542549261824545</v>
      </c>
      <c r="M353" s="717">
        <v>0.13718190722774254</v>
      </c>
      <c r="N353" s="708">
        <v>0.33816642219453785</v>
      </c>
      <c r="O353" s="717">
        <v>-3.5723260884525959E-2</v>
      </c>
      <c r="P353" s="708">
        <v>3.1437303293139728E-2</v>
      </c>
      <c r="Q353" s="717">
        <v>-0.22075614828452261</v>
      </c>
      <c r="R353" s="708">
        <v>0.32884735843521712</v>
      </c>
    </row>
    <row r="354" spans="2:18" x14ac:dyDescent="0.3">
      <c r="B354" s="690" t="s">
        <v>519</v>
      </c>
      <c r="C354" s="708">
        <v>1</v>
      </c>
      <c r="D354" s="717">
        <v>-0.36292246052333488</v>
      </c>
      <c r="E354" s="708">
        <v>-0.3948109713674362</v>
      </c>
      <c r="F354" s="708">
        <v>-0.39750470145355399</v>
      </c>
      <c r="G354" s="708">
        <v>-0.36789167503549286</v>
      </c>
      <c r="H354" s="708">
        <v>-0.39839788095574286</v>
      </c>
      <c r="I354" s="717">
        <v>2.9809605349459659E-3</v>
      </c>
      <c r="J354" s="717">
        <v>0.28021029028492078</v>
      </c>
      <c r="K354" s="717">
        <v>1.0817538306964948E-3</v>
      </c>
      <c r="L354" s="717">
        <v>1.0323318830051125</v>
      </c>
      <c r="M354" s="717">
        <v>-4.9692145121579996E-3</v>
      </c>
      <c r="N354" s="708">
        <v>-4.6302123822551826E-2</v>
      </c>
      <c r="O354" s="717">
        <v>-1.0114369389985891E-3</v>
      </c>
      <c r="P354" s="708">
        <v>-2.0830408279786375E-3</v>
      </c>
      <c r="Q354" s="717">
        <v>-6.2394858106801631E-3</v>
      </c>
      <c r="R354" s="708">
        <v>-2.1751796573222546E-2</v>
      </c>
    </row>
    <row r="355" spans="2:18" ht="15" thickBot="1" x14ac:dyDescent="0.35">
      <c r="B355" s="694" t="s">
        <v>520</v>
      </c>
      <c r="C355" s="698">
        <v>1</v>
      </c>
      <c r="D355" s="718">
        <v>0.6127384366223052</v>
      </c>
      <c r="E355" s="698">
        <v>0.66657725456885042</v>
      </c>
      <c r="F355" s="698">
        <v>0.67025412511272897</v>
      </c>
      <c r="G355" s="698">
        <v>0.6195168666033749</v>
      </c>
      <c r="H355" s="698">
        <v>0.67194298016651888</v>
      </c>
      <c r="I355" s="718">
        <v>4.1516191109935231E-4</v>
      </c>
      <c r="J355" s="718">
        <v>3.9025219643339118E-2</v>
      </c>
      <c r="K355" s="718">
        <v>2.4848660677105963E-3</v>
      </c>
      <c r="L355" s="718">
        <v>1.0232042352927286</v>
      </c>
      <c r="M355" s="718">
        <v>6.778429981069708E-3</v>
      </c>
      <c r="N355" s="698">
        <v>7.0286256160982788E-2</v>
      </c>
      <c r="O355" s="718">
        <v>4.7231961175564219E-3</v>
      </c>
      <c r="P355" s="698">
        <v>1.3090661551040036E-3</v>
      </c>
      <c r="Q355" s="718">
        <v>2.9182883183172612E-2</v>
      </c>
      <c r="R355" s="698">
        <v>1.3691189211363849E-2</v>
      </c>
    </row>
    <row r="374" spans="7:7" x14ac:dyDescent="0.3">
      <c r="G374" t="s">
        <v>338</v>
      </c>
    </row>
    <row r="393" spans="2:9" x14ac:dyDescent="0.3">
      <c r="G393" t="s">
        <v>338</v>
      </c>
    </row>
    <row r="396" spans="2:9" x14ac:dyDescent="0.3">
      <c r="B396" s="689" t="s">
        <v>536</v>
      </c>
    </row>
    <row r="398" spans="2:9" x14ac:dyDescent="0.3">
      <c r="B398" s="719" t="s">
        <v>537</v>
      </c>
      <c r="C398" s="719"/>
      <c r="D398" s="719"/>
      <c r="E398" s="719"/>
      <c r="F398" s="719"/>
      <c r="G398" s="719"/>
      <c r="H398" s="719"/>
      <c r="I398" s="719"/>
    </row>
    <row r="399" spans="2:9" x14ac:dyDescent="0.3">
      <c r="B399" s="719"/>
      <c r="C399" s="719"/>
      <c r="D399" s="719"/>
      <c r="E399" s="719"/>
      <c r="F399" s="719"/>
      <c r="G399" s="719"/>
      <c r="H399" s="719"/>
      <c r="I399" s="719"/>
    </row>
    <row r="401" spans="2:9" x14ac:dyDescent="0.3">
      <c r="B401" s="719" t="s">
        <v>538</v>
      </c>
      <c r="C401" s="719"/>
      <c r="D401" s="719"/>
      <c r="E401" s="719"/>
      <c r="F401" s="719"/>
      <c r="G401" s="719"/>
      <c r="H401" s="719"/>
      <c r="I401" s="719"/>
    </row>
    <row r="402" spans="2:9" x14ac:dyDescent="0.3">
      <c r="B402" s="719"/>
      <c r="C402" s="719"/>
      <c r="D402" s="719"/>
      <c r="E402" s="719"/>
      <c r="F402" s="719"/>
      <c r="G402" s="719"/>
      <c r="H402" s="719"/>
      <c r="I402" s="719"/>
    </row>
    <row r="404" spans="2:9" x14ac:dyDescent="0.3">
      <c r="B404" s="719" t="s">
        <v>539</v>
      </c>
      <c r="C404" s="719"/>
      <c r="D404" s="719"/>
      <c r="E404" s="719"/>
      <c r="F404" s="719"/>
      <c r="G404" s="719"/>
      <c r="H404" s="719"/>
      <c r="I404" s="719"/>
    </row>
    <row r="405" spans="2:9" x14ac:dyDescent="0.3">
      <c r="B405" s="719"/>
      <c r="C405" s="719"/>
      <c r="D405" s="719"/>
      <c r="E405" s="719"/>
      <c r="F405" s="719"/>
      <c r="G405" s="719"/>
      <c r="H405" s="719"/>
      <c r="I405" s="719"/>
    </row>
    <row r="406" spans="2:9" x14ac:dyDescent="0.3">
      <c r="B406" s="719"/>
      <c r="C406" s="719"/>
      <c r="D406" s="719"/>
      <c r="E406" s="719"/>
      <c r="F406" s="719"/>
      <c r="G406" s="719"/>
      <c r="H406" s="719"/>
      <c r="I406" s="719"/>
    </row>
    <row r="407" spans="2:9" x14ac:dyDescent="0.3">
      <c r="B407" s="719"/>
      <c r="C407" s="719"/>
      <c r="D407" s="719"/>
      <c r="E407" s="719"/>
      <c r="F407" s="719"/>
      <c r="G407" s="719"/>
      <c r="H407" s="719"/>
      <c r="I407" s="719"/>
    </row>
    <row r="408" spans="2:9" x14ac:dyDescent="0.3">
      <c r="B408" s="719"/>
      <c r="C408" s="719"/>
      <c r="D408" s="719"/>
      <c r="E408" s="719"/>
      <c r="F408" s="719"/>
      <c r="G408" s="719"/>
      <c r="H408" s="719"/>
      <c r="I408" s="719"/>
    </row>
    <row r="409" spans="2:9" x14ac:dyDescent="0.3">
      <c r="B409" s="719"/>
      <c r="C409" s="719"/>
      <c r="D409" s="719"/>
      <c r="E409" s="719"/>
      <c r="F409" s="719"/>
      <c r="G409" s="719"/>
      <c r="H409" s="719"/>
      <c r="I409" s="719"/>
    </row>
    <row r="410" spans="2:9" x14ac:dyDescent="0.3">
      <c r="B410" s="719"/>
      <c r="C410" s="719"/>
      <c r="D410" s="719"/>
      <c r="E410" s="719"/>
      <c r="F410" s="719"/>
      <c r="G410" s="719"/>
      <c r="H410" s="719"/>
      <c r="I410" s="719"/>
    </row>
    <row r="411" spans="2:9" x14ac:dyDescent="0.3">
      <c r="B411" s="719"/>
      <c r="C411" s="719"/>
      <c r="D411" s="719"/>
      <c r="E411" s="719"/>
      <c r="F411" s="719"/>
      <c r="G411" s="719"/>
      <c r="H411" s="719"/>
      <c r="I411" s="719"/>
    </row>
  </sheetData>
  <mergeCells count="3">
    <mergeCell ref="B398:I399"/>
    <mergeCell ref="B401:I402"/>
    <mergeCell ref="B404:I411"/>
  </mergeCells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55D1-F1A7-47EA-B271-50057A7F870A}">
  <sheetPr>
    <tabColor rgb="FF007800"/>
  </sheetPr>
  <dimension ref="B1:M498"/>
  <sheetViews>
    <sheetView topLeftCell="A259" zoomScaleNormal="100" workbookViewId="0">
      <selection activeCell="K267" sqref="K267"/>
    </sheetView>
  </sheetViews>
  <sheetFormatPr baseColWidth="10" defaultColWidth="8.88671875" defaultRowHeight="14.4" x14ac:dyDescent="0.3"/>
  <cols>
    <col min="1" max="1" width="5" customWidth="1"/>
  </cols>
  <sheetData>
    <row r="1" spans="2:9" x14ac:dyDescent="0.3">
      <c r="B1" t="s">
        <v>616</v>
      </c>
    </row>
    <row r="2" spans="2:9" x14ac:dyDescent="0.3">
      <c r="B2" t="s">
        <v>614</v>
      </c>
    </row>
    <row r="3" spans="2:9" x14ac:dyDescent="0.3">
      <c r="B3" t="s">
        <v>615</v>
      </c>
    </row>
    <row r="4" spans="2:9" x14ac:dyDescent="0.3">
      <c r="B4" t="s">
        <v>310</v>
      </c>
    </row>
    <row r="5" spans="2:9" x14ac:dyDescent="0.3">
      <c r="B5" t="s">
        <v>311</v>
      </c>
    </row>
    <row r="6" spans="2:9" x14ac:dyDescent="0.3">
      <c r="B6" t="s">
        <v>312</v>
      </c>
    </row>
    <row r="7" spans="2:9" ht="34.200000000000003" customHeight="1" x14ac:dyDescent="0.3">
      <c r="B7" t="s">
        <v>501</v>
      </c>
    </row>
    <row r="8" spans="2:9" x14ac:dyDescent="0.3">
      <c r="B8" s="291"/>
    </row>
    <row r="11" spans="2:9" x14ac:dyDescent="0.3">
      <c r="B11" t="s">
        <v>313</v>
      </c>
    </row>
    <row r="12" spans="2:9" ht="15" thickBot="1" x14ac:dyDescent="0.35"/>
    <row r="13" spans="2:9" ht="30" customHeight="1" x14ac:dyDescent="0.3">
      <c r="B13" s="293" t="s">
        <v>314</v>
      </c>
      <c r="C13" s="294" t="s">
        <v>315</v>
      </c>
      <c r="D13" s="294" t="s">
        <v>316</v>
      </c>
      <c r="E13" s="294" t="s">
        <v>317</v>
      </c>
      <c r="F13" s="294" t="s">
        <v>318</v>
      </c>
      <c r="G13" s="294" t="s">
        <v>319</v>
      </c>
      <c r="H13" s="294" t="s">
        <v>320</v>
      </c>
      <c r="I13" s="294" t="s">
        <v>321</v>
      </c>
    </row>
    <row r="14" spans="2:9" x14ac:dyDescent="0.3">
      <c r="B14" s="665" t="s">
        <v>309</v>
      </c>
      <c r="C14" s="667">
        <v>95</v>
      </c>
      <c r="D14" s="667">
        <v>0</v>
      </c>
      <c r="E14" s="667">
        <v>95</v>
      </c>
      <c r="F14" s="670">
        <v>13.4</v>
      </c>
      <c r="G14" s="670">
        <v>97.8</v>
      </c>
      <c r="H14" s="670">
        <v>70.55086315789471</v>
      </c>
      <c r="I14" s="670">
        <v>26.588865161391329</v>
      </c>
    </row>
    <row r="15" spans="2:9" x14ac:dyDescent="0.3">
      <c r="B15" s="664" t="s">
        <v>308</v>
      </c>
      <c r="C15" s="668">
        <v>95</v>
      </c>
      <c r="D15" s="668">
        <v>0</v>
      </c>
      <c r="E15" s="668">
        <v>95</v>
      </c>
      <c r="F15" s="671">
        <v>0.25409999999999999</v>
      </c>
      <c r="G15" s="671">
        <v>5.5</v>
      </c>
      <c r="H15" s="671">
        <v>1.3735242105263157</v>
      </c>
      <c r="I15" s="671">
        <v>0.99457231153147507</v>
      </c>
    </row>
    <row r="16" spans="2:9" x14ac:dyDescent="0.3">
      <c r="B16" s="664" t="s">
        <v>13</v>
      </c>
      <c r="C16" s="668">
        <v>95</v>
      </c>
      <c r="D16" s="668">
        <v>0</v>
      </c>
      <c r="E16" s="668">
        <v>95</v>
      </c>
      <c r="F16" s="671">
        <v>0</v>
      </c>
      <c r="G16" s="671">
        <v>1.6830041033879404</v>
      </c>
      <c r="H16" s="671">
        <v>0.28138792409777319</v>
      </c>
      <c r="I16" s="671">
        <v>0.29491887968114144</v>
      </c>
    </row>
    <row r="17" spans="2:13" x14ac:dyDescent="0.3">
      <c r="B17" s="664" t="s">
        <v>15</v>
      </c>
      <c r="C17" s="668">
        <v>95</v>
      </c>
      <c r="D17" s="668">
        <v>0</v>
      </c>
      <c r="E17" s="668">
        <v>95</v>
      </c>
      <c r="F17" s="671">
        <v>0</v>
      </c>
      <c r="G17" s="671">
        <v>1.923956920152092E-2</v>
      </c>
      <c r="H17" s="671">
        <v>2.0252178106864116E-4</v>
      </c>
      <c r="I17" s="671">
        <v>1.9739381504204718E-3</v>
      </c>
    </row>
    <row r="18" spans="2:13" x14ac:dyDescent="0.3">
      <c r="B18" s="664" t="s">
        <v>16</v>
      </c>
      <c r="C18" s="668">
        <v>95</v>
      </c>
      <c r="D18" s="668">
        <v>0</v>
      </c>
      <c r="E18" s="668">
        <v>95</v>
      </c>
      <c r="F18" s="671">
        <v>0</v>
      </c>
      <c r="G18" s="671">
        <v>0.13428267086720613</v>
      </c>
      <c r="H18" s="671">
        <v>1.1242713129217563E-2</v>
      </c>
      <c r="I18" s="671">
        <v>3.3675708508128802E-2</v>
      </c>
    </row>
    <row r="19" spans="2:13" x14ac:dyDescent="0.3">
      <c r="B19" s="664" t="s">
        <v>17</v>
      </c>
      <c r="C19" s="668">
        <v>95</v>
      </c>
      <c r="D19" s="668">
        <v>0</v>
      </c>
      <c r="E19" s="668">
        <v>95</v>
      </c>
      <c r="F19" s="671">
        <v>0</v>
      </c>
      <c r="G19" s="671">
        <v>0.28737324397584785</v>
      </c>
      <c r="H19" s="671">
        <v>3.7508818750657494E-2</v>
      </c>
      <c r="I19" s="671">
        <v>6.2038488269585176E-2</v>
      </c>
    </row>
    <row r="20" spans="2:13" x14ac:dyDescent="0.3">
      <c r="B20" s="664" t="s">
        <v>18</v>
      </c>
      <c r="C20" s="668">
        <v>95</v>
      </c>
      <c r="D20" s="668">
        <v>0</v>
      </c>
      <c r="E20" s="668">
        <v>95</v>
      </c>
      <c r="F20" s="671">
        <v>0</v>
      </c>
      <c r="G20" s="671">
        <v>1.4129038826418108</v>
      </c>
      <c r="H20" s="671">
        <v>0.33927814869632061</v>
      </c>
      <c r="I20" s="671">
        <v>0.30249647003960295</v>
      </c>
    </row>
    <row r="21" spans="2:13" x14ac:dyDescent="0.3">
      <c r="B21" s="664" t="s">
        <v>19</v>
      </c>
      <c r="C21" s="668">
        <v>95</v>
      </c>
      <c r="D21" s="668">
        <v>0</v>
      </c>
      <c r="E21" s="668">
        <v>95</v>
      </c>
      <c r="F21" s="671">
        <v>0</v>
      </c>
      <c r="G21" s="671">
        <v>0.88848269260189638</v>
      </c>
      <c r="H21" s="671">
        <v>0.21589570653329135</v>
      </c>
      <c r="I21" s="671">
        <v>0.20054007881300978</v>
      </c>
    </row>
    <row r="22" spans="2:13" x14ac:dyDescent="0.3">
      <c r="B22" s="664" t="s">
        <v>20</v>
      </c>
      <c r="C22" s="668">
        <v>95</v>
      </c>
      <c r="D22" s="668">
        <v>0</v>
      </c>
      <c r="E22" s="668">
        <v>95</v>
      </c>
      <c r="F22" s="671">
        <v>0</v>
      </c>
      <c r="G22" s="671">
        <v>0.37655541465669118</v>
      </c>
      <c r="H22" s="671">
        <v>4.4167619213889127E-2</v>
      </c>
      <c r="I22" s="671">
        <v>6.7438731409481784E-2</v>
      </c>
    </row>
    <row r="23" spans="2:13" x14ac:dyDescent="0.3">
      <c r="B23" s="664" t="s">
        <v>21</v>
      </c>
      <c r="C23" s="668">
        <v>95</v>
      </c>
      <c r="D23" s="668">
        <v>0</v>
      </c>
      <c r="E23" s="668">
        <v>95</v>
      </c>
      <c r="F23" s="671">
        <v>0</v>
      </c>
      <c r="G23" s="671">
        <v>0.66892481332919995</v>
      </c>
      <c r="H23" s="671">
        <v>8.5819407640509521E-2</v>
      </c>
      <c r="I23" s="671">
        <v>0.11808367701109197</v>
      </c>
    </row>
    <row r="24" spans="2:13" x14ac:dyDescent="0.3">
      <c r="B24" s="664" t="s">
        <v>22</v>
      </c>
      <c r="C24" s="668">
        <v>95</v>
      </c>
      <c r="D24" s="668">
        <v>0</v>
      </c>
      <c r="E24" s="668">
        <v>95</v>
      </c>
      <c r="F24" s="671">
        <v>0</v>
      </c>
      <c r="G24" s="671">
        <v>0.292695703217702</v>
      </c>
      <c r="H24" s="671">
        <v>3.0810074022916E-3</v>
      </c>
      <c r="I24" s="671">
        <v>3.0029945524970323E-2</v>
      </c>
    </row>
    <row r="25" spans="2:13" ht="15" thickBot="1" x14ac:dyDescent="0.35">
      <c r="B25" s="666" t="s">
        <v>23</v>
      </c>
      <c r="C25" s="669">
        <v>95</v>
      </c>
      <c r="D25" s="669">
        <v>0</v>
      </c>
      <c r="E25" s="669">
        <v>95</v>
      </c>
      <c r="F25" s="672">
        <v>0</v>
      </c>
      <c r="G25" s="672">
        <v>0.38490007550761762</v>
      </c>
      <c r="H25" s="672">
        <v>4.051579742185449E-3</v>
      </c>
      <c r="I25" s="672">
        <v>3.9489914518675694E-2</v>
      </c>
    </row>
    <row r="28" spans="2:13" x14ac:dyDescent="0.3">
      <c r="B28" s="290" t="s">
        <v>322</v>
      </c>
    </row>
    <row r="30" spans="2:13" x14ac:dyDescent="0.3">
      <c r="B30" t="s">
        <v>323</v>
      </c>
    </row>
    <row r="31" spans="2:13" ht="15" thickBot="1" x14ac:dyDescent="0.35"/>
    <row r="32" spans="2:13" x14ac:dyDescent="0.3">
      <c r="B32" s="293"/>
      <c r="C32" s="294" t="s">
        <v>324</v>
      </c>
      <c r="D32" s="294" t="s">
        <v>325</v>
      </c>
      <c r="E32" s="294" t="s">
        <v>326</v>
      </c>
      <c r="F32" s="294" t="s">
        <v>327</v>
      </c>
      <c r="G32" s="294" t="s">
        <v>328</v>
      </c>
      <c r="H32" s="294" t="s">
        <v>329</v>
      </c>
      <c r="I32" s="294" t="s">
        <v>330</v>
      </c>
      <c r="J32" s="294" t="s">
        <v>331</v>
      </c>
      <c r="K32" s="294" t="s">
        <v>332</v>
      </c>
      <c r="L32" s="294" t="s">
        <v>333</v>
      </c>
      <c r="M32" s="294" t="s">
        <v>334</v>
      </c>
    </row>
    <row r="33" spans="2:13" x14ac:dyDescent="0.3">
      <c r="B33" s="295" t="s">
        <v>335</v>
      </c>
      <c r="C33" s="297">
        <v>4.8023653876690267</v>
      </c>
      <c r="D33" s="297">
        <v>2.6470748557891008</v>
      </c>
      <c r="E33" s="297">
        <v>1.3319641021794879</v>
      </c>
      <c r="F33" s="297">
        <v>0.98356637696171112</v>
      </c>
      <c r="G33" s="297">
        <v>0.71414319744994059</v>
      </c>
      <c r="H33" s="297">
        <v>0.64862210507778095</v>
      </c>
      <c r="I33" s="297">
        <v>0.34914325441005728</v>
      </c>
      <c r="J33" s="297">
        <v>0.22553571485246529</v>
      </c>
      <c r="K33" s="297">
        <v>0.15223742329402573</v>
      </c>
      <c r="L33" s="297">
        <v>9.9801253862708647E-2</v>
      </c>
      <c r="M33" s="297">
        <v>4.5546328453704321E-2</v>
      </c>
    </row>
    <row r="34" spans="2:13" x14ac:dyDescent="0.3">
      <c r="B34" s="292" t="s">
        <v>336</v>
      </c>
      <c r="C34" s="298">
        <v>40.019711563908523</v>
      </c>
      <c r="D34" s="298">
        <v>22.058957131575823</v>
      </c>
      <c r="E34" s="298">
        <v>11.099700851495724</v>
      </c>
      <c r="F34" s="298">
        <v>8.196386474680919</v>
      </c>
      <c r="G34" s="298">
        <v>5.9511933120828333</v>
      </c>
      <c r="H34" s="298">
        <v>5.4051842089815034</v>
      </c>
      <c r="I34" s="298">
        <v>2.9095271200838084</v>
      </c>
      <c r="J34" s="298">
        <v>1.8794642904372094</v>
      </c>
      <c r="K34" s="298">
        <v>1.2686451941168801</v>
      </c>
      <c r="L34" s="298">
        <v>0.8316771155225714</v>
      </c>
      <c r="M34" s="298">
        <v>0.3795527371142024</v>
      </c>
    </row>
    <row r="35" spans="2:13" ht="15" thickBot="1" x14ac:dyDescent="0.35">
      <c r="B35" s="296" t="s">
        <v>337</v>
      </c>
      <c r="C35" s="299">
        <v>40.019711563908523</v>
      </c>
      <c r="D35" s="299">
        <v>62.078668695484346</v>
      </c>
      <c r="E35" s="299">
        <v>73.178369546980065</v>
      </c>
      <c r="F35" s="299">
        <v>81.374756021660986</v>
      </c>
      <c r="G35" s="299">
        <v>87.325949333743822</v>
      </c>
      <c r="H35" s="299">
        <v>92.731133542725331</v>
      </c>
      <c r="I35" s="299">
        <v>95.64066066280914</v>
      </c>
      <c r="J35" s="299">
        <v>97.520124953246352</v>
      </c>
      <c r="K35" s="299">
        <v>98.788770147363238</v>
      </c>
      <c r="L35" s="299">
        <v>99.620447262885804</v>
      </c>
      <c r="M35" s="299">
        <v>100</v>
      </c>
    </row>
    <row r="54" spans="2:13" x14ac:dyDescent="0.3">
      <c r="G54" t="s">
        <v>338</v>
      </c>
    </row>
    <row r="57" spans="2:13" x14ac:dyDescent="0.3">
      <c r="B57" t="s">
        <v>339</v>
      </c>
    </row>
    <row r="58" spans="2:13" ht="15" thickBot="1" x14ac:dyDescent="0.35"/>
    <row r="59" spans="2:13" x14ac:dyDescent="0.3">
      <c r="B59" s="293"/>
      <c r="C59" s="294" t="s">
        <v>324</v>
      </c>
      <c r="D59" s="294" t="s">
        <v>325</v>
      </c>
      <c r="E59" s="294" t="s">
        <v>326</v>
      </c>
      <c r="F59" s="294" t="s">
        <v>327</v>
      </c>
      <c r="G59" s="294" t="s">
        <v>328</v>
      </c>
      <c r="H59" s="294" t="s">
        <v>329</v>
      </c>
      <c r="I59" s="294" t="s">
        <v>330</v>
      </c>
      <c r="J59" s="294" t="s">
        <v>331</v>
      </c>
      <c r="K59" s="294" t="s">
        <v>332</v>
      </c>
      <c r="L59" s="294" t="s">
        <v>333</v>
      </c>
      <c r="M59" s="294" t="s">
        <v>334</v>
      </c>
    </row>
    <row r="60" spans="2:13" x14ac:dyDescent="0.3">
      <c r="B60" s="295" t="s">
        <v>309</v>
      </c>
      <c r="C60" s="297">
        <v>0.19263222370374145</v>
      </c>
      <c r="D60" s="297">
        <v>0.12092917348813223</v>
      </c>
      <c r="E60" s="297">
        <v>0.67506173137937286</v>
      </c>
      <c r="F60" s="297">
        <v>-0.1087899676075449</v>
      </c>
      <c r="G60" s="297">
        <v>-0.22358870516768908</v>
      </c>
      <c r="H60" s="297">
        <v>0.1802947280766671</v>
      </c>
      <c r="I60" s="297">
        <v>0.394088823368621</v>
      </c>
      <c r="J60" s="297">
        <v>-0.47805217861350668</v>
      </c>
      <c r="K60" s="297">
        <v>9.4951059677753177E-2</v>
      </c>
      <c r="L60" s="297">
        <v>7.3112741216560542E-2</v>
      </c>
      <c r="M60" s="297">
        <v>5.1188154241070451E-3</v>
      </c>
    </row>
    <row r="61" spans="2:13" x14ac:dyDescent="0.3">
      <c r="B61" s="292" t="s">
        <v>308</v>
      </c>
      <c r="C61" s="298">
        <v>0.14439115231155072</v>
      </c>
      <c r="D61" s="298">
        <v>0.3923444769632366</v>
      </c>
      <c r="E61" s="298">
        <v>0.44080033582955469</v>
      </c>
      <c r="F61" s="298">
        <v>-0.16534423645005103</v>
      </c>
      <c r="G61" s="298">
        <v>3.9808034846103305E-2</v>
      </c>
      <c r="H61" s="298">
        <v>0.32284908324705697</v>
      </c>
      <c r="I61" s="298">
        <v>-0.46381502579074552</v>
      </c>
      <c r="J61" s="298">
        <v>0.52569920482761945</v>
      </c>
      <c r="K61" s="298">
        <v>-4.1576409360030861E-2</v>
      </c>
      <c r="L61" s="298">
        <v>-3.257037348363731E-2</v>
      </c>
      <c r="M61" s="298">
        <v>5.9022746414555211E-2</v>
      </c>
    </row>
    <row r="62" spans="2:13" x14ac:dyDescent="0.3">
      <c r="B62" s="292" t="s">
        <v>13</v>
      </c>
      <c r="C62" s="298">
        <v>0.41210369110832429</v>
      </c>
      <c r="D62" s="298">
        <v>-4.9167429997601982E-3</v>
      </c>
      <c r="E62" s="298">
        <v>2.3795501260905329E-2</v>
      </c>
      <c r="F62" s="298">
        <v>-2.7951791368085056E-2</v>
      </c>
      <c r="G62" s="298">
        <v>0.30518939297968528</v>
      </c>
      <c r="H62" s="298">
        <v>-0.26497482100947939</v>
      </c>
      <c r="I62" s="298">
        <v>-0.17023357756124521</v>
      </c>
      <c r="J62" s="298">
        <v>-7.7129854411541396E-2</v>
      </c>
      <c r="K62" s="298">
        <v>-5.2280106283856036E-2</v>
      </c>
      <c r="L62" s="298">
        <v>0.74736881815131917</v>
      </c>
      <c r="M62" s="298">
        <v>-0.26310602103926561</v>
      </c>
    </row>
    <row r="63" spans="2:13" x14ac:dyDescent="0.3">
      <c r="B63" s="292" t="s">
        <v>15</v>
      </c>
      <c r="C63" s="298">
        <v>-3.8384337416120934E-2</v>
      </c>
      <c r="D63" s="298">
        <v>4.0245213794778738E-2</v>
      </c>
      <c r="E63" s="298">
        <v>0.27572009613539278</v>
      </c>
      <c r="F63" s="298">
        <v>0.93960836349716703</v>
      </c>
      <c r="G63" s="298">
        <v>-4.5711747392120965E-2</v>
      </c>
      <c r="H63" s="298">
        <v>-0.14093162965215839</v>
      </c>
      <c r="I63" s="298">
        <v>-0.10352247845357396</v>
      </c>
      <c r="J63" s="298">
        <v>3.946429381048483E-2</v>
      </c>
      <c r="K63" s="298">
        <v>-5.9353280337846613E-2</v>
      </c>
      <c r="L63" s="298">
        <v>-1.1383277198620355E-2</v>
      </c>
      <c r="M63" s="298">
        <v>-1.1979325405641996E-2</v>
      </c>
    </row>
    <row r="64" spans="2:13" x14ac:dyDescent="0.3">
      <c r="B64" s="292" t="s">
        <v>16</v>
      </c>
      <c r="C64" s="298">
        <v>0.2626100438424826</v>
      </c>
      <c r="D64" s="298">
        <v>-0.15196729932891243</v>
      </c>
      <c r="E64" s="298">
        <v>-0.24946293686921245</v>
      </c>
      <c r="F64" s="298">
        <v>0.21820908840115272</v>
      </c>
      <c r="G64" s="298">
        <v>0.27115731022964806</v>
      </c>
      <c r="H64" s="298">
        <v>0.79275822411593122</v>
      </c>
      <c r="I64" s="298">
        <v>-7.7294466428776229E-2</v>
      </c>
      <c r="J64" s="298">
        <v>-0.24809234247928497</v>
      </c>
      <c r="K64" s="298">
        <v>-5.7601683186419429E-2</v>
      </c>
      <c r="L64" s="298">
        <v>-5.8609194067970952E-2</v>
      </c>
      <c r="M64" s="298">
        <v>-0.1477356301250814</v>
      </c>
    </row>
    <row r="65" spans="2:13" x14ac:dyDescent="0.3">
      <c r="B65" s="292" t="s">
        <v>17</v>
      </c>
      <c r="C65" s="298">
        <v>0.33768724985527765</v>
      </c>
      <c r="D65" s="298">
        <v>-0.22079680461538742</v>
      </c>
      <c r="E65" s="298">
        <v>-0.10456026087366431</v>
      </c>
      <c r="F65" s="298">
        <v>7.9125048021930516E-2</v>
      </c>
      <c r="G65" s="298">
        <v>-0.41628281488865537</v>
      </c>
      <c r="H65" s="298">
        <v>0.14736922950767772</v>
      </c>
      <c r="I65" s="298">
        <v>0.49391363239702224</v>
      </c>
      <c r="J65" s="298">
        <v>0.57223494870086467</v>
      </c>
      <c r="K65" s="298">
        <v>-0.12612674402063256</v>
      </c>
      <c r="L65" s="298">
        <v>0.17166129795954008</v>
      </c>
      <c r="M65" s="298">
        <v>-9.0743207152715652E-2</v>
      </c>
    </row>
    <row r="66" spans="2:13" x14ac:dyDescent="0.3">
      <c r="B66" s="292" t="s">
        <v>18</v>
      </c>
      <c r="C66" s="298">
        <v>0.36549017043476428</v>
      </c>
      <c r="D66" s="298">
        <v>-0.23145268768046662</v>
      </c>
      <c r="E66" s="298">
        <v>-0.12114080355405196</v>
      </c>
      <c r="F66" s="298">
        <v>2.5441103775293787E-2</v>
      </c>
      <c r="G66" s="298">
        <v>-0.39679650923156368</v>
      </c>
      <c r="H66" s="298">
        <v>-2.0897885396288538E-2</v>
      </c>
      <c r="I66" s="298">
        <v>-0.38293061076721119</v>
      </c>
      <c r="J66" s="298">
        <v>-0.16236143321213062</v>
      </c>
      <c r="K66" s="298">
        <v>0.21441503235712833</v>
      </c>
      <c r="L66" s="298">
        <v>9.334997699503883E-2</v>
      </c>
      <c r="M66" s="298">
        <v>0.64183716106089406</v>
      </c>
    </row>
    <row r="67" spans="2:13" x14ac:dyDescent="0.3">
      <c r="B67" s="292" t="s">
        <v>19</v>
      </c>
      <c r="C67" s="298">
        <v>0.3870975719244289</v>
      </c>
      <c r="D67" s="298">
        <v>-0.1972671848681789</v>
      </c>
      <c r="E67" s="298">
        <v>5.681988802813271E-2</v>
      </c>
      <c r="F67" s="298">
        <v>-8.977167599976231E-2</v>
      </c>
      <c r="G67" s="298">
        <v>-0.26876502552227471</v>
      </c>
      <c r="H67" s="298">
        <v>-0.24357118537654016</v>
      </c>
      <c r="I67" s="298">
        <v>-0.30914156888797556</v>
      </c>
      <c r="J67" s="298">
        <v>-0.11084117434293446</v>
      </c>
      <c r="K67" s="298">
        <v>-8.3603582312621896E-2</v>
      </c>
      <c r="L67" s="298">
        <v>-0.48334381766164092</v>
      </c>
      <c r="M67" s="298">
        <v>-0.56562092625349758</v>
      </c>
    </row>
    <row r="68" spans="2:13" x14ac:dyDescent="0.3">
      <c r="B68" s="292" t="s">
        <v>20</v>
      </c>
      <c r="C68" s="298">
        <v>0.39650260042792074</v>
      </c>
      <c r="D68" s="298">
        <v>7.3412279523384014E-3</v>
      </c>
      <c r="E68" s="298">
        <v>6.5402001598272641E-2</v>
      </c>
      <c r="F68" s="298">
        <v>-2.4541759423593802E-2</v>
      </c>
      <c r="G68" s="298">
        <v>0.42588456336372671</v>
      </c>
      <c r="H68" s="298">
        <v>-0.21435200030946006</v>
      </c>
      <c r="I68" s="298">
        <v>0.21434179103021864</v>
      </c>
      <c r="J68" s="298">
        <v>3.1375141654004066E-3</v>
      </c>
      <c r="K68" s="298">
        <v>-0.54750205897104609</v>
      </c>
      <c r="L68" s="298">
        <v>-0.3182955043822589</v>
      </c>
      <c r="M68" s="298">
        <v>0.40435733336311847</v>
      </c>
    </row>
    <row r="69" spans="2:13" x14ac:dyDescent="0.3">
      <c r="B69" s="292" t="s">
        <v>21</v>
      </c>
      <c r="C69" s="298">
        <v>0.35891891218498678</v>
      </c>
      <c r="D69" s="298">
        <v>0.25452948712426915</v>
      </c>
      <c r="E69" s="298">
        <v>-0.11367057604629498</v>
      </c>
      <c r="F69" s="298">
        <v>9.4691352147281305E-2</v>
      </c>
      <c r="G69" s="298">
        <v>0.29076447558866408</v>
      </c>
      <c r="H69" s="298">
        <v>-0.13099043888812506</v>
      </c>
      <c r="I69" s="298">
        <v>0.22501688075051507</v>
      </c>
      <c r="J69" s="298">
        <v>0.13847025157764017</v>
      </c>
      <c r="K69" s="298">
        <v>0.74549295198600363</v>
      </c>
      <c r="L69" s="298">
        <v>-0.2391283522219072</v>
      </c>
      <c r="M69" s="298">
        <v>-7.301355609304218E-3</v>
      </c>
    </row>
    <row r="70" spans="2:13" x14ac:dyDescent="0.3">
      <c r="B70" s="292" t="s">
        <v>22</v>
      </c>
      <c r="C70" s="298">
        <v>9.5602838752215549E-2</v>
      </c>
      <c r="D70" s="298">
        <v>0.54800956355852048</v>
      </c>
      <c r="E70" s="298">
        <v>-0.28734326580596742</v>
      </c>
      <c r="F70" s="298">
        <v>5.0149346160527838E-2</v>
      </c>
      <c r="G70" s="298">
        <v>-0.2353421580649879</v>
      </c>
      <c r="H70" s="298">
        <v>-8.267093903095676E-3</v>
      </c>
      <c r="I70" s="298">
        <v>2.4174093387990397E-2</v>
      </c>
      <c r="J70" s="298">
        <v>-0.14276994297805115</v>
      </c>
      <c r="K70" s="298">
        <v>-0.16627109862086223</v>
      </c>
      <c r="L70" s="298">
        <v>2.4201946500019864E-2</v>
      </c>
      <c r="M70" s="298">
        <v>-2.8474094932002404E-2</v>
      </c>
    </row>
    <row r="71" spans="2:13" ht="15" thickBot="1" x14ac:dyDescent="0.35">
      <c r="B71" s="296" t="s">
        <v>23</v>
      </c>
      <c r="C71" s="299">
        <v>9.5602838752215549E-2</v>
      </c>
      <c r="D71" s="299">
        <v>0.54800956355852048</v>
      </c>
      <c r="E71" s="299">
        <v>-0.28734326580596742</v>
      </c>
      <c r="F71" s="299">
        <v>5.0149346160527838E-2</v>
      </c>
      <c r="G71" s="299">
        <v>-0.2353421580649879</v>
      </c>
      <c r="H71" s="299">
        <v>-8.267093903095676E-3</v>
      </c>
      <c r="I71" s="299">
        <v>2.4174093387990397E-2</v>
      </c>
      <c r="J71" s="299">
        <v>-0.14276994297805115</v>
      </c>
      <c r="K71" s="299">
        <v>-0.16627109862086223</v>
      </c>
      <c r="L71" s="299">
        <v>2.4201946500019864E-2</v>
      </c>
      <c r="M71" s="299">
        <v>-2.8474094932002404E-2</v>
      </c>
    </row>
    <row r="74" spans="2:13" x14ac:dyDescent="0.3">
      <c r="B74" t="s">
        <v>340</v>
      </c>
    </row>
    <row r="75" spans="2:13" ht="15" thickBot="1" x14ac:dyDescent="0.35"/>
    <row r="76" spans="2:13" x14ac:dyDescent="0.3">
      <c r="B76" s="293"/>
      <c r="C76" s="294" t="s">
        <v>324</v>
      </c>
      <c r="D76" s="294" t="s">
        <v>325</v>
      </c>
      <c r="E76" s="294" t="s">
        <v>326</v>
      </c>
      <c r="F76" s="294" t="s">
        <v>327</v>
      </c>
      <c r="G76" s="294" t="s">
        <v>328</v>
      </c>
      <c r="H76" s="294" t="s">
        <v>329</v>
      </c>
      <c r="I76" s="294" t="s">
        <v>330</v>
      </c>
      <c r="J76" s="294" t="s">
        <v>331</v>
      </c>
      <c r="K76" s="294" t="s">
        <v>332</v>
      </c>
      <c r="L76" s="294" t="s">
        <v>333</v>
      </c>
      <c r="M76" s="294" t="s">
        <v>334</v>
      </c>
    </row>
    <row r="77" spans="2:13" x14ac:dyDescent="0.3">
      <c r="B77" s="295" t="s">
        <v>309</v>
      </c>
      <c r="C77" s="297">
        <v>0.42214003147571666</v>
      </c>
      <c r="D77" s="297">
        <v>0.19674975308075518</v>
      </c>
      <c r="E77" s="297">
        <v>0.77909380148098184</v>
      </c>
      <c r="F77" s="297">
        <v>-0.10789235792722308</v>
      </c>
      <c r="G77" s="297">
        <v>-0.18894809286148476</v>
      </c>
      <c r="H77" s="297">
        <v>0.14520410710179663</v>
      </c>
      <c r="I77" s="297">
        <v>0.23286056453428863</v>
      </c>
      <c r="J77" s="297">
        <v>-0.2270298509647877</v>
      </c>
      <c r="K77" s="297">
        <v>3.7047638327369299E-2</v>
      </c>
      <c r="L77" s="297">
        <v>2.3097292064731309E-2</v>
      </c>
      <c r="M77" s="297">
        <v>1.0924363857733187E-3</v>
      </c>
    </row>
    <row r="78" spans="2:13" x14ac:dyDescent="0.3">
      <c r="B78" s="292" t="s">
        <v>308</v>
      </c>
      <c r="C78" s="298">
        <v>0.31642310102465554</v>
      </c>
      <c r="D78" s="298">
        <v>0.63833793565694452</v>
      </c>
      <c r="E78" s="298">
        <v>0.50873096988302313</v>
      </c>
      <c r="F78" s="298">
        <v>-0.1639800059930811</v>
      </c>
      <c r="G78" s="298">
        <v>3.3640573476614533E-2</v>
      </c>
      <c r="H78" s="298">
        <v>0.2600132203620954</v>
      </c>
      <c r="I78" s="298">
        <v>-0.27406062374951989</v>
      </c>
      <c r="J78" s="298">
        <v>0.24965770989784125</v>
      </c>
      <c r="K78" s="298">
        <v>-1.622212308265545E-2</v>
      </c>
      <c r="L78" s="298">
        <v>-1.0289416269876539E-2</v>
      </c>
      <c r="M78" s="298">
        <v>1.2596390068661209E-2</v>
      </c>
    </row>
    <row r="79" spans="2:13" x14ac:dyDescent="0.3">
      <c r="B79" s="292" t="s">
        <v>13</v>
      </c>
      <c r="C79" s="298">
        <v>0.9030963864243039</v>
      </c>
      <c r="D79" s="298">
        <v>-7.9994590491374376E-3</v>
      </c>
      <c r="E79" s="298">
        <v>2.7462566271714308E-2</v>
      </c>
      <c r="F79" s="298">
        <v>-2.7721165336419717E-2</v>
      </c>
      <c r="G79" s="298">
        <v>0.25790638092303297</v>
      </c>
      <c r="H79" s="298">
        <v>-0.21340298021791768</v>
      </c>
      <c r="I79" s="298">
        <v>-0.10058820403674389</v>
      </c>
      <c r="J79" s="298">
        <v>-3.6629431127736888E-2</v>
      </c>
      <c r="K79" s="298">
        <v>-2.0398450274215593E-2</v>
      </c>
      <c r="L79" s="298">
        <v>0.2361037978562904</v>
      </c>
      <c r="M79" s="298">
        <v>-5.6150997229886326E-2</v>
      </c>
    </row>
    <row r="80" spans="2:13" x14ac:dyDescent="0.3">
      <c r="B80" s="292" t="s">
        <v>15</v>
      </c>
      <c r="C80" s="298">
        <v>-8.411658804259084E-2</v>
      </c>
      <c r="D80" s="298">
        <v>6.5478293189376674E-2</v>
      </c>
      <c r="E80" s="298">
        <v>0.31821062853599158</v>
      </c>
      <c r="F80" s="298">
        <v>0.93185579603773983</v>
      </c>
      <c r="G80" s="298">
        <v>-3.8629623462551201E-2</v>
      </c>
      <c r="H80" s="298">
        <v>-0.11350221753206703</v>
      </c>
      <c r="I80" s="298">
        <v>-6.1169719477528854E-2</v>
      </c>
      <c r="J80" s="298">
        <v>1.8741830166343738E-2</v>
      </c>
      <c r="K80" s="298">
        <v>-2.315823405196496E-2</v>
      </c>
      <c r="L80" s="298">
        <v>-3.5961293987261541E-3</v>
      </c>
      <c r="M80" s="298">
        <v>-2.5565780099259874E-3</v>
      </c>
    </row>
    <row r="81" spans="2:13" x14ac:dyDescent="0.3">
      <c r="B81" s="292" t="s">
        <v>16</v>
      </c>
      <c r="C81" s="298">
        <v>0.57549152494859446</v>
      </c>
      <c r="D81" s="298">
        <v>-0.24724826736905645</v>
      </c>
      <c r="E81" s="298">
        <v>-0.28790704431861919</v>
      </c>
      <c r="F81" s="298">
        <v>0.21640867799208216</v>
      </c>
      <c r="G81" s="298">
        <v>0.22914689091703688</v>
      </c>
      <c r="H81" s="298">
        <v>0.63846431511525148</v>
      </c>
      <c r="I81" s="298">
        <v>-4.567202118073211E-2</v>
      </c>
      <c r="J81" s="298">
        <v>-0.1178205435689772</v>
      </c>
      <c r="K81" s="298">
        <v>-2.2474802629697973E-2</v>
      </c>
      <c r="L81" s="298">
        <v>-1.8515427687996702E-2</v>
      </c>
      <c r="M81" s="298">
        <v>-3.1529126263024385E-2</v>
      </c>
    </row>
    <row r="82" spans="2:13" x14ac:dyDescent="0.3">
      <c r="B82" s="292" t="s">
        <v>17</v>
      </c>
      <c r="C82" s="298">
        <v>0.74001796554086274</v>
      </c>
      <c r="D82" s="298">
        <v>-0.35923272719101573</v>
      </c>
      <c r="E82" s="298">
        <v>-0.12067378039850098</v>
      </c>
      <c r="F82" s="298">
        <v>7.8472199136851079E-2</v>
      </c>
      <c r="G82" s="298">
        <v>-0.35178809191292065</v>
      </c>
      <c r="H82" s="298">
        <v>0.11868687239619512</v>
      </c>
      <c r="I82" s="298">
        <v>0.29184539233575618</v>
      </c>
      <c r="J82" s="298">
        <v>0.27175781417248351</v>
      </c>
      <c r="K82" s="298">
        <v>-4.9211646628730427E-2</v>
      </c>
      <c r="L82" s="298">
        <v>5.4230098190933128E-2</v>
      </c>
      <c r="M82" s="298">
        <v>-1.9366039413832793E-2</v>
      </c>
    </row>
    <row r="83" spans="2:13" x14ac:dyDescent="0.3">
      <c r="B83" s="292" t="s">
        <v>18</v>
      </c>
      <c r="C83" s="298">
        <v>0.80094611942331928</v>
      </c>
      <c r="D83" s="298">
        <v>-0.37656967163079136</v>
      </c>
      <c r="E83" s="298">
        <v>-0.13980950892081787</v>
      </c>
      <c r="F83" s="298">
        <v>2.5231193049801561E-2</v>
      </c>
      <c r="G83" s="298">
        <v>-0.33532080083011728</v>
      </c>
      <c r="H83" s="298">
        <v>-1.6830546415053264E-2</v>
      </c>
      <c r="I83" s="298">
        <v>-0.22626736134890546</v>
      </c>
      <c r="J83" s="298">
        <v>-7.7106419829498285E-2</v>
      </c>
      <c r="K83" s="298">
        <v>8.3659630526264017E-2</v>
      </c>
      <c r="L83" s="298">
        <v>2.9490505307465914E-2</v>
      </c>
      <c r="M83" s="298">
        <v>0.13697822843586629</v>
      </c>
    </row>
    <row r="84" spans="2:13" x14ac:dyDescent="0.3">
      <c r="B84" s="292" t="s">
        <v>19</v>
      </c>
      <c r="C84" s="298">
        <v>0.84829722698766752</v>
      </c>
      <c r="D84" s="298">
        <v>-0.3209504273801958</v>
      </c>
      <c r="E84" s="298">
        <v>6.5576258445442515E-2</v>
      </c>
      <c r="F84" s="298">
        <v>-8.9030983386572199E-2</v>
      </c>
      <c r="G84" s="298">
        <v>-0.22712524303146556</v>
      </c>
      <c r="H84" s="298">
        <v>-0.19616511733658284</v>
      </c>
      <c r="I84" s="298">
        <v>-0.18266663752840032</v>
      </c>
      <c r="J84" s="298">
        <v>-5.2639139444615179E-2</v>
      </c>
      <c r="K84" s="298">
        <v>-3.2620123365681181E-2</v>
      </c>
      <c r="L84" s="298">
        <v>-0.15269477164240763</v>
      </c>
      <c r="M84" s="298">
        <v>-0.12071247528951848</v>
      </c>
    </row>
    <row r="85" spans="2:13" x14ac:dyDescent="0.3">
      <c r="B85" s="292" t="s">
        <v>20</v>
      </c>
      <c r="C85" s="298">
        <v>0.86890768847826472</v>
      </c>
      <c r="D85" s="298">
        <v>1.1944055725096539E-2</v>
      </c>
      <c r="E85" s="298">
        <v>7.5480940010548545E-2</v>
      </c>
      <c r="F85" s="298">
        <v>-2.4339269053248118E-2</v>
      </c>
      <c r="G85" s="298">
        <v>0.35990224088632133</v>
      </c>
      <c r="H85" s="298">
        <v>-0.17263283925409023</v>
      </c>
      <c r="I85" s="298">
        <v>0.12665101749384303</v>
      </c>
      <c r="J85" s="298">
        <v>1.4900243221078362E-3</v>
      </c>
      <c r="K85" s="298">
        <v>-0.21362224216442049</v>
      </c>
      <c r="L85" s="298">
        <v>-0.1005538036910969</v>
      </c>
      <c r="M85" s="298">
        <v>8.629626724569793E-2</v>
      </c>
    </row>
    <row r="86" spans="2:13" x14ac:dyDescent="0.3">
      <c r="B86" s="292" t="s">
        <v>21</v>
      </c>
      <c r="C86" s="298">
        <v>0.78654566704281625</v>
      </c>
      <c r="D86" s="298">
        <v>0.41411524034261121</v>
      </c>
      <c r="E86" s="298">
        <v>-0.13118806339011951</v>
      </c>
      <c r="F86" s="298">
        <v>9.3910068025230817E-2</v>
      </c>
      <c r="G86" s="298">
        <v>0.24571631690046181</v>
      </c>
      <c r="H86" s="298">
        <v>-0.10549587289948154</v>
      </c>
      <c r="I86" s="298">
        <v>0.13295875136326374</v>
      </c>
      <c r="J86" s="298">
        <v>6.5760354172853266E-2</v>
      </c>
      <c r="K86" s="298">
        <v>0.29087356533474645</v>
      </c>
      <c r="L86" s="298">
        <v>-7.5543842295114003E-2</v>
      </c>
      <c r="M86" s="298">
        <v>-1.5582250720566804E-3</v>
      </c>
    </row>
    <row r="87" spans="2:13" x14ac:dyDescent="0.3">
      <c r="B87" s="292" t="s">
        <v>22</v>
      </c>
      <c r="C87" s="298">
        <v>0.20950692767839485</v>
      </c>
      <c r="D87" s="298">
        <v>0.89160244137956213</v>
      </c>
      <c r="E87" s="298">
        <v>-0.33162501572900133</v>
      </c>
      <c r="F87" s="298">
        <v>4.9735571438782468E-2</v>
      </c>
      <c r="G87" s="298">
        <v>-0.19888058255418337</v>
      </c>
      <c r="H87" s="298">
        <v>-6.6580759256324963E-3</v>
      </c>
      <c r="I87" s="298">
        <v>1.4284071761575054E-2</v>
      </c>
      <c r="J87" s="298">
        <v>-6.7802303444292694E-2</v>
      </c>
      <c r="K87" s="298">
        <v>-6.4875016107306477E-2</v>
      </c>
      <c r="L87" s="298">
        <v>7.6457183460020952E-3</v>
      </c>
      <c r="M87" s="298">
        <v>-6.0768234012089639E-3</v>
      </c>
    </row>
    <row r="88" spans="2:13" ht="15" thickBot="1" x14ac:dyDescent="0.35">
      <c r="B88" s="296" t="s">
        <v>23</v>
      </c>
      <c r="C88" s="299">
        <v>0.20950692767839485</v>
      </c>
      <c r="D88" s="299">
        <v>0.89160244137956213</v>
      </c>
      <c r="E88" s="299">
        <v>-0.33162501572900133</v>
      </c>
      <c r="F88" s="299">
        <v>4.9735571438782468E-2</v>
      </c>
      <c r="G88" s="299">
        <v>-0.19888058255418337</v>
      </c>
      <c r="H88" s="299">
        <v>-6.6580759256324963E-3</v>
      </c>
      <c r="I88" s="299">
        <v>1.4284071761575054E-2</v>
      </c>
      <c r="J88" s="299">
        <v>-6.7802303444292694E-2</v>
      </c>
      <c r="K88" s="299">
        <v>-6.4875016107306477E-2</v>
      </c>
      <c r="L88" s="299">
        <v>7.6457183460020952E-3</v>
      </c>
      <c r="M88" s="299">
        <v>-6.0768234012089639E-3</v>
      </c>
    </row>
    <row r="91" spans="2:13" x14ac:dyDescent="0.3">
      <c r="B91" t="s">
        <v>341</v>
      </c>
    </row>
    <row r="92" spans="2:13" ht="15" thickBot="1" x14ac:dyDescent="0.35"/>
    <row r="93" spans="2:13" x14ac:dyDescent="0.3">
      <c r="B93" s="293"/>
      <c r="C93" s="294" t="s">
        <v>324</v>
      </c>
      <c r="D93" s="294" t="s">
        <v>325</v>
      </c>
      <c r="E93" s="294" t="s">
        <v>326</v>
      </c>
      <c r="F93" s="294" t="s">
        <v>327</v>
      </c>
      <c r="G93" s="294" t="s">
        <v>328</v>
      </c>
      <c r="H93" s="294" t="s">
        <v>329</v>
      </c>
      <c r="I93" s="294" t="s">
        <v>330</v>
      </c>
      <c r="J93" s="294" t="s">
        <v>331</v>
      </c>
      <c r="K93" s="294" t="s">
        <v>332</v>
      </c>
      <c r="L93" s="294" t="s">
        <v>333</v>
      </c>
      <c r="M93" s="294" t="s">
        <v>334</v>
      </c>
    </row>
    <row r="94" spans="2:13" x14ac:dyDescent="0.3">
      <c r="B94" s="295" t="s">
        <v>309</v>
      </c>
      <c r="C94" s="297">
        <v>0.42214003147571666</v>
      </c>
      <c r="D94" s="297">
        <v>0.19674975308075518</v>
      </c>
      <c r="E94" s="297">
        <v>0.77909380148098184</v>
      </c>
      <c r="F94" s="297">
        <v>-0.10789235792722308</v>
      </c>
      <c r="G94" s="297">
        <v>-0.18894809286148476</v>
      </c>
      <c r="H94" s="297">
        <v>0.14520410710179663</v>
      </c>
      <c r="I94" s="297">
        <v>0.23286056453428863</v>
      </c>
      <c r="J94" s="297">
        <v>-0.2270298509647877</v>
      </c>
      <c r="K94" s="297">
        <v>3.7047638327369299E-2</v>
      </c>
      <c r="L94" s="297">
        <v>2.3097292064731309E-2</v>
      </c>
      <c r="M94" s="297">
        <v>1.0924363857733187E-3</v>
      </c>
    </row>
    <row r="95" spans="2:13" x14ac:dyDescent="0.3">
      <c r="B95" s="292" t="s">
        <v>308</v>
      </c>
      <c r="C95" s="298">
        <v>0.31642310102465554</v>
      </c>
      <c r="D95" s="298">
        <v>0.63833793565694452</v>
      </c>
      <c r="E95" s="298">
        <v>0.50873096988302313</v>
      </c>
      <c r="F95" s="298">
        <v>-0.1639800059930811</v>
      </c>
      <c r="G95" s="298">
        <v>3.3640573476614533E-2</v>
      </c>
      <c r="H95" s="298">
        <v>0.2600132203620954</v>
      </c>
      <c r="I95" s="298">
        <v>-0.27406062374951989</v>
      </c>
      <c r="J95" s="298">
        <v>0.24965770989784125</v>
      </c>
      <c r="K95" s="298">
        <v>-1.622212308265545E-2</v>
      </c>
      <c r="L95" s="298">
        <v>-1.0289416269876539E-2</v>
      </c>
      <c r="M95" s="298">
        <v>1.2596390068661209E-2</v>
      </c>
    </row>
    <row r="96" spans="2:13" x14ac:dyDescent="0.3">
      <c r="B96" s="292" t="s">
        <v>13</v>
      </c>
      <c r="C96" s="298">
        <v>0.9030963864243039</v>
      </c>
      <c r="D96" s="298">
        <v>-7.9994590491374376E-3</v>
      </c>
      <c r="E96" s="298">
        <v>2.7462566271714308E-2</v>
      </c>
      <c r="F96" s="298">
        <v>-2.7721165336419717E-2</v>
      </c>
      <c r="G96" s="298">
        <v>0.25790638092303297</v>
      </c>
      <c r="H96" s="298">
        <v>-0.21340298021791768</v>
      </c>
      <c r="I96" s="298">
        <v>-0.10058820403674389</v>
      </c>
      <c r="J96" s="298">
        <v>-3.6629431127736888E-2</v>
      </c>
      <c r="K96" s="298">
        <v>-2.0398450274215593E-2</v>
      </c>
      <c r="L96" s="298">
        <v>0.2361037978562904</v>
      </c>
      <c r="M96" s="298">
        <v>-5.6150997229886326E-2</v>
      </c>
    </row>
    <row r="97" spans="2:13" x14ac:dyDescent="0.3">
      <c r="B97" s="292" t="s">
        <v>15</v>
      </c>
      <c r="C97" s="298">
        <v>-8.411658804259084E-2</v>
      </c>
      <c r="D97" s="298">
        <v>6.5478293189376674E-2</v>
      </c>
      <c r="E97" s="298">
        <v>0.31821062853599158</v>
      </c>
      <c r="F97" s="298">
        <v>0.93185579603773983</v>
      </c>
      <c r="G97" s="298">
        <v>-3.8629623462551201E-2</v>
      </c>
      <c r="H97" s="298">
        <v>-0.11350221753206703</v>
      </c>
      <c r="I97" s="298">
        <v>-6.1169719477528854E-2</v>
      </c>
      <c r="J97" s="298">
        <v>1.8741830166343738E-2</v>
      </c>
      <c r="K97" s="298">
        <v>-2.315823405196496E-2</v>
      </c>
      <c r="L97" s="298">
        <v>-3.5961293987261541E-3</v>
      </c>
      <c r="M97" s="298">
        <v>-2.5565780099259874E-3</v>
      </c>
    </row>
    <row r="98" spans="2:13" x14ac:dyDescent="0.3">
      <c r="B98" s="292" t="s">
        <v>16</v>
      </c>
      <c r="C98" s="298">
        <v>0.57549152494859446</v>
      </c>
      <c r="D98" s="298">
        <v>-0.24724826736905645</v>
      </c>
      <c r="E98" s="298">
        <v>-0.28790704431861919</v>
      </c>
      <c r="F98" s="298">
        <v>0.21640867799208216</v>
      </c>
      <c r="G98" s="298">
        <v>0.22914689091703688</v>
      </c>
      <c r="H98" s="298">
        <v>0.63846431511525148</v>
      </c>
      <c r="I98" s="298">
        <v>-4.567202118073211E-2</v>
      </c>
      <c r="J98" s="298">
        <v>-0.1178205435689772</v>
      </c>
      <c r="K98" s="298">
        <v>-2.2474802629697973E-2</v>
      </c>
      <c r="L98" s="298">
        <v>-1.8515427687996702E-2</v>
      </c>
      <c r="M98" s="298">
        <v>-3.1529126263024385E-2</v>
      </c>
    </row>
    <row r="99" spans="2:13" x14ac:dyDescent="0.3">
      <c r="B99" s="292" t="s">
        <v>17</v>
      </c>
      <c r="C99" s="298">
        <v>0.74001796554086274</v>
      </c>
      <c r="D99" s="298">
        <v>-0.35923272719101573</v>
      </c>
      <c r="E99" s="298">
        <v>-0.12067378039850098</v>
      </c>
      <c r="F99" s="298">
        <v>7.8472199136851079E-2</v>
      </c>
      <c r="G99" s="298">
        <v>-0.35178809191292065</v>
      </c>
      <c r="H99" s="298">
        <v>0.11868687239619512</v>
      </c>
      <c r="I99" s="298">
        <v>0.29184539233575618</v>
      </c>
      <c r="J99" s="298">
        <v>0.27175781417248351</v>
      </c>
      <c r="K99" s="298">
        <v>-4.9211646628730427E-2</v>
      </c>
      <c r="L99" s="298">
        <v>5.4230098190933128E-2</v>
      </c>
      <c r="M99" s="298">
        <v>-1.9366039413832793E-2</v>
      </c>
    </row>
    <row r="100" spans="2:13" x14ac:dyDescent="0.3">
      <c r="B100" s="292" t="s">
        <v>18</v>
      </c>
      <c r="C100" s="298">
        <v>0.80094611942331928</v>
      </c>
      <c r="D100" s="298">
        <v>-0.37656967163079136</v>
      </c>
      <c r="E100" s="298">
        <v>-0.13980950892081787</v>
      </c>
      <c r="F100" s="298">
        <v>2.5231193049801561E-2</v>
      </c>
      <c r="G100" s="298">
        <v>-0.33532080083011728</v>
      </c>
      <c r="H100" s="298">
        <v>-1.6830546415053264E-2</v>
      </c>
      <c r="I100" s="298">
        <v>-0.22626736134890546</v>
      </c>
      <c r="J100" s="298">
        <v>-7.7106419829498285E-2</v>
      </c>
      <c r="K100" s="298">
        <v>8.3659630526264017E-2</v>
      </c>
      <c r="L100" s="298">
        <v>2.9490505307465914E-2</v>
      </c>
      <c r="M100" s="298">
        <v>0.13697822843586629</v>
      </c>
    </row>
    <row r="101" spans="2:13" x14ac:dyDescent="0.3">
      <c r="B101" s="292" t="s">
        <v>19</v>
      </c>
      <c r="C101" s="298">
        <v>0.84829722698766752</v>
      </c>
      <c r="D101" s="298">
        <v>-0.3209504273801958</v>
      </c>
      <c r="E101" s="298">
        <v>6.5576258445442515E-2</v>
      </c>
      <c r="F101" s="298">
        <v>-8.9030983386572199E-2</v>
      </c>
      <c r="G101" s="298">
        <v>-0.22712524303146556</v>
      </c>
      <c r="H101" s="298">
        <v>-0.19616511733658284</v>
      </c>
      <c r="I101" s="298">
        <v>-0.18266663752840032</v>
      </c>
      <c r="J101" s="298">
        <v>-5.2639139444615179E-2</v>
      </c>
      <c r="K101" s="298">
        <v>-3.2620123365681181E-2</v>
      </c>
      <c r="L101" s="298">
        <v>-0.15269477164240763</v>
      </c>
      <c r="M101" s="298">
        <v>-0.12071247528951848</v>
      </c>
    </row>
    <row r="102" spans="2:13" x14ac:dyDescent="0.3">
      <c r="B102" s="292" t="s">
        <v>20</v>
      </c>
      <c r="C102" s="298">
        <v>0.86890768847826472</v>
      </c>
      <c r="D102" s="298">
        <v>1.1944055725096539E-2</v>
      </c>
      <c r="E102" s="298">
        <v>7.5480940010548545E-2</v>
      </c>
      <c r="F102" s="298">
        <v>-2.4339269053248118E-2</v>
      </c>
      <c r="G102" s="298">
        <v>0.35990224088632133</v>
      </c>
      <c r="H102" s="298">
        <v>-0.17263283925409023</v>
      </c>
      <c r="I102" s="298">
        <v>0.12665101749384303</v>
      </c>
      <c r="J102" s="298">
        <v>1.4900243221078362E-3</v>
      </c>
      <c r="K102" s="298">
        <v>-0.21362224216442049</v>
      </c>
      <c r="L102" s="298">
        <v>-0.1005538036910969</v>
      </c>
      <c r="M102" s="298">
        <v>8.629626724569793E-2</v>
      </c>
    </row>
    <row r="103" spans="2:13" x14ac:dyDescent="0.3">
      <c r="B103" s="292" t="s">
        <v>21</v>
      </c>
      <c r="C103" s="298">
        <v>0.78654566704281625</v>
      </c>
      <c r="D103" s="298">
        <v>0.41411524034261121</v>
      </c>
      <c r="E103" s="298">
        <v>-0.13118806339011951</v>
      </c>
      <c r="F103" s="298">
        <v>9.3910068025230817E-2</v>
      </c>
      <c r="G103" s="298">
        <v>0.24571631690046181</v>
      </c>
      <c r="H103" s="298">
        <v>-0.10549587289948154</v>
      </c>
      <c r="I103" s="298">
        <v>0.13295875136326374</v>
      </c>
      <c r="J103" s="298">
        <v>6.5760354172853266E-2</v>
      </c>
      <c r="K103" s="298">
        <v>0.29087356533474645</v>
      </c>
      <c r="L103" s="298">
        <v>-7.5543842295114003E-2</v>
      </c>
      <c r="M103" s="298">
        <v>-1.5582250720566804E-3</v>
      </c>
    </row>
    <row r="104" spans="2:13" x14ac:dyDescent="0.3">
      <c r="B104" s="292" t="s">
        <v>22</v>
      </c>
      <c r="C104" s="298">
        <v>0.20950692767839485</v>
      </c>
      <c r="D104" s="298">
        <v>0.89160244137956213</v>
      </c>
      <c r="E104" s="298">
        <v>-0.33162501572900133</v>
      </c>
      <c r="F104" s="298">
        <v>4.9735571438782468E-2</v>
      </c>
      <c r="G104" s="298">
        <v>-0.19888058255418337</v>
      </c>
      <c r="H104" s="298">
        <v>-6.6580759256324963E-3</v>
      </c>
      <c r="I104" s="298">
        <v>1.4284071761575054E-2</v>
      </c>
      <c r="J104" s="298">
        <v>-6.7802303444292694E-2</v>
      </c>
      <c r="K104" s="298">
        <v>-6.4875016107306477E-2</v>
      </c>
      <c r="L104" s="298">
        <v>7.6457183460020952E-3</v>
      </c>
      <c r="M104" s="298">
        <v>-6.0768234012089639E-3</v>
      </c>
    </row>
    <row r="105" spans="2:13" ht="15" thickBot="1" x14ac:dyDescent="0.35">
      <c r="B105" s="296" t="s">
        <v>23</v>
      </c>
      <c r="C105" s="299">
        <v>0.20950692767839485</v>
      </c>
      <c r="D105" s="299">
        <v>0.89160244137956213</v>
      </c>
      <c r="E105" s="299">
        <v>-0.33162501572900133</v>
      </c>
      <c r="F105" s="299">
        <v>4.9735571438782468E-2</v>
      </c>
      <c r="G105" s="299">
        <v>-0.19888058255418337</v>
      </c>
      <c r="H105" s="299">
        <v>-6.6580759256324963E-3</v>
      </c>
      <c r="I105" s="299">
        <v>1.4284071761575054E-2</v>
      </c>
      <c r="J105" s="299">
        <v>-6.7802303444292694E-2</v>
      </c>
      <c r="K105" s="299">
        <v>-6.4875016107306477E-2</v>
      </c>
      <c r="L105" s="299">
        <v>7.6457183460020952E-3</v>
      </c>
      <c r="M105" s="299">
        <v>-6.0768234012089639E-3</v>
      </c>
    </row>
    <row r="124" spans="2:7" x14ac:dyDescent="0.3">
      <c r="G124" t="s">
        <v>338</v>
      </c>
    </row>
    <row r="127" spans="2:7" x14ac:dyDescent="0.3">
      <c r="B127" t="s">
        <v>342</v>
      </c>
    </row>
    <row r="128" spans="2:7" ht="15" thickBot="1" x14ac:dyDescent="0.35"/>
    <row r="129" spans="2:13" x14ac:dyDescent="0.3">
      <c r="B129" s="293"/>
      <c r="C129" s="294" t="s">
        <v>324</v>
      </c>
      <c r="D129" s="294" t="s">
        <v>325</v>
      </c>
      <c r="E129" s="294" t="s">
        <v>326</v>
      </c>
      <c r="F129" s="294" t="s">
        <v>327</v>
      </c>
      <c r="G129" s="294" t="s">
        <v>328</v>
      </c>
      <c r="H129" s="294" t="s">
        <v>329</v>
      </c>
      <c r="I129" s="294" t="s">
        <v>330</v>
      </c>
      <c r="J129" s="294" t="s">
        <v>331</v>
      </c>
      <c r="K129" s="294" t="s">
        <v>332</v>
      </c>
      <c r="L129" s="294" t="s">
        <v>333</v>
      </c>
      <c r="M129" s="294" t="s">
        <v>334</v>
      </c>
    </row>
    <row r="130" spans="2:13" x14ac:dyDescent="0.3">
      <c r="B130" s="295" t="s">
        <v>309</v>
      </c>
      <c r="C130" s="297">
        <v>3.710717360904829</v>
      </c>
      <c r="D130" s="297">
        <v>1.4623865000522784</v>
      </c>
      <c r="E130" s="297">
        <v>45.570834117291646</v>
      </c>
      <c r="F130" s="297">
        <v>1.1835257052050669</v>
      </c>
      <c r="G130" s="297">
        <v>4.9991909078563799</v>
      </c>
      <c r="H130" s="297">
        <v>3.2506188972239332</v>
      </c>
      <c r="I130" s="297">
        <v>15.530600070406415</v>
      </c>
      <c r="J130" s="297">
        <v>22.853388547712008</v>
      </c>
      <c r="K130" s="297">
        <v>0.90157037339282453</v>
      </c>
      <c r="L130" s="297">
        <v>0.53454729281997515</v>
      </c>
      <c r="M130" s="297">
        <v>2.6202271346076186E-3</v>
      </c>
    </row>
    <row r="131" spans="2:13" x14ac:dyDescent="0.3">
      <c r="B131" s="292" t="s">
        <v>308</v>
      </c>
      <c r="C131" s="298">
        <v>2.0848804865857442</v>
      </c>
      <c r="D131" s="298">
        <v>15.393418860355569</v>
      </c>
      <c r="E131" s="298">
        <v>19.430493606744818</v>
      </c>
      <c r="F131" s="298">
        <v>2.7338716527250382</v>
      </c>
      <c r="G131" s="298">
        <v>0.15846796383085751</v>
      </c>
      <c r="H131" s="298">
        <v>10.423153055346511</v>
      </c>
      <c r="I131" s="298">
        <v>21.51243781492699</v>
      </c>
      <c r="J131" s="298">
        <v>27.635965395639136</v>
      </c>
      <c r="K131" s="298">
        <v>0.1728597815272862</v>
      </c>
      <c r="L131" s="298">
        <v>0.10608292288636244</v>
      </c>
      <c r="M131" s="298">
        <v>0.34836845943168898</v>
      </c>
    </row>
    <row r="132" spans="2:13" x14ac:dyDescent="0.3">
      <c r="B132" s="292" t="s">
        <v>13</v>
      </c>
      <c r="C132" s="298">
        <v>16.982945222510516</v>
      </c>
      <c r="D132" s="298">
        <v>2.4174361725690916E-3</v>
      </c>
      <c r="E132" s="298">
        <v>5.6622588025774703E-2</v>
      </c>
      <c r="F132" s="298">
        <v>7.8130264068495436E-2</v>
      </c>
      <c r="G132" s="298">
        <v>9.3140565587308775</v>
      </c>
      <c r="H132" s="298">
        <v>7.0211655769005645</v>
      </c>
      <c r="I132" s="298">
        <v>2.8979470929300488</v>
      </c>
      <c r="J132" s="298">
        <v>0.59490144415455715</v>
      </c>
      <c r="K132" s="298">
        <v>0.27332095130512835</v>
      </c>
      <c r="L132" s="298">
        <v>55.856015034489964</v>
      </c>
      <c r="M132" s="298">
        <v>6.922477830711447</v>
      </c>
    </row>
    <row r="133" spans="2:13" x14ac:dyDescent="0.3">
      <c r="B133" s="292" t="s">
        <v>15</v>
      </c>
      <c r="C133" s="298">
        <v>0.14733573588746215</v>
      </c>
      <c r="D133" s="298">
        <v>0.1619677233387449</v>
      </c>
      <c r="E133" s="298">
        <v>7.6021571412910252</v>
      </c>
      <c r="F133" s="298">
        <v>88.286387675382457</v>
      </c>
      <c r="G133" s="298">
        <v>0.20895638496410779</v>
      </c>
      <c r="H133" s="298">
        <v>1.986172423641313</v>
      </c>
      <c r="I133" s="298">
        <v>1.0716903545170684</v>
      </c>
      <c r="J133" s="298">
        <v>0.15574304859602708</v>
      </c>
      <c r="K133" s="298">
        <v>0.35228118868630087</v>
      </c>
      <c r="L133" s="298">
        <v>1.2957899978063007E-2</v>
      </c>
      <c r="M133" s="298">
        <v>1.4350423717425979E-2</v>
      </c>
    </row>
    <row r="134" spans="2:13" x14ac:dyDescent="0.3">
      <c r="B134" s="292" t="s">
        <v>16</v>
      </c>
      <c r="C134" s="298">
        <v>6.8964035126950645</v>
      </c>
      <c r="D134" s="298">
        <v>2.3094060065323267</v>
      </c>
      <c r="E134" s="298">
        <v>6.2231756871412669</v>
      </c>
      <c r="F134" s="298">
        <v>4.7615206260862086</v>
      </c>
      <c r="G134" s="298">
        <v>7.3526286890977612</v>
      </c>
      <c r="H134" s="298">
        <v>62.846560190344498</v>
      </c>
      <c r="I134" s="298">
        <v>0.59744345405092147</v>
      </c>
      <c r="J134" s="298">
        <v>6.1549810396858833</v>
      </c>
      <c r="K134" s="298">
        <v>0.33179539059086355</v>
      </c>
      <c r="L134" s="298">
        <v>0.34350376292970808</v>
      </c>
      <c r="M134" s="298">
        <v>2.1825816408454854</v>
      </c>
    </row>
    <row r="135" spans="2:13" x14ac:dyDescent="0.3">
      <c r="B135" s="292" t="s">
        <v>17</v>
      </c>
      <c r="C135" s="298">
        <v>11.40326787148207</v>
      </c>
      <c r="D135" s="298">
        <v>4.8751228928365569</v>
      </c>
      <c r="E135" s="298">
        <v>1.0932848153968735</v>
      </c>
      <c r="F135" s="298">
        <v>0.62607732244728098</v>
      </c>
      <c r="G135" s="298">
        <v>17.329138197162255</v>
      </c>
      <c r="H135" s="298">
        <v>2.1717689805686593</v>
      </c>
      <c r="I135" s="298">
        <v>24.395067626762081</v>
      </c>
      <c r="J135" s="298">
        <v>32.745283651468128</v>
      </c>
      <c r="K135" s="298">
        <v>1.5907955557246174</v>
      </c>
      <c r="L135" s="298">
        <v>2.9467601217153998</v>
      </c>
      <c r="M135" s="298">
        <v>0.82343296443606651</v>
      </c>
    </row>
    <row r="136" spans="2:13" x14ac:dyDescent="0.3">
      <c r="B136" s="292" t="s">
        <v>18</v>
      </c>
      <c r="C136" s="298">
        <v>13.358306468443304</v>
      </c>
      <c r="D136" s="298">
        <v>5.3570346634511639</v>
      </c>
      <c r="E136" s="298">
        <v>1.4675094285721408</v>
      </c>
      <c r="F136" s="298">
        <v>6.4724976130526787E-2</v>
      </c>
      <c r="G136" s="298">
        <v>15.744746973835442</v>
      </c>
      <c r="H136" s="298">
        <v>4.3672161403640976E-2</v>
      </c>
      <c r="I136" s="298">
        <v>14.663585266254939</v>
      </c>
      <c r="J136" s="298">
        <v>2.6361234994697154</v>
      </c>
      <c r="K136" s="298">
        <v>4.5973806100708394</v>
      </c>
      <c r="L136" s="298">
        <v>0.87142182049742778</v>
      </c>
      <c r="M136" s="298">
        <v>41.195494131870817</v>
      </c>
    </row>
    <row r="137" spans="2:13" x14ac:dyDescent="0.3">
      <c r="B137" s="292" t="s">
        <v>19</v>
      </c>
      <c r="C137" s="298">
        <v>14.984453018978842</v>
      </c>
      <c r="D137" s="298">
        <v>3.8914342225816272</v>
      </c>
      <c r="E137" s="298">
        <v>0.32284996755295392</v>
      </c>
      <c r="F137" s="298">
        <v>0.80589538118062998</v>
      </c>
      <c r="G137" s="298">
        <v>7.2234638943988978</v>
      </c>
      <c r="H137" s="298">
        <v>5.93269223457329</v>
      </c>
      <c r="I137" s="298">
        <v>9.5568509614518931</v>
      </c>
      <c r="J137" s="298">
        <v>1.2285765929720791</v>
      </c>
      <c r="K137" s="298">
        <v>0.69895589755033438</v>
      </c>
      <c r="L137" s="298">
        <v>23.362124607172962</v>
      </c>
      <c r="M137" s="298">
        <v>31.992703221586449</v>
      </c>
    </row>
    <row r="138" spans="2:13" x14ac:dyDescent="0.3">
      <c r="B138" s="292" t="s">
        <v>20</v>
      </c>
      <c r="C138" s="298">
        <v>15.721431214610337</v>
      </c>
      <c r="D138" s="298">
        <v>5.3893627848194681E-3</v>
      </c>
      <c r="E138" s="298">
        <v>0.42774218130604563</v>
      </c>
      <c r="F138" s="298">
        <v>6.0229795560555521E-2</v>
      </c>
      <c r="G138" s="298">
        <v>18.137766131151214</v>
      </c>
      <c r="H138" s="298">
        <v>4.5946780036666768</v>
      </c>
      <c r="I138" s="298">
        <v>4.5942403382041901</v>
      </c>
      <c r="J138" s="298">
        <v>9.8439951380882096E-4</v>
      </c>
      <c r="K138" s="298">
        <v>29.975850457753481</v>
      </c>
      <c r="L138" s="298">
        <v>10.131202810995658</v>
      </c>
      <c r="M138" s="298">
        <v>16.350485304453212</v>
      </c>
    </row>
    <row r="139" spans="2:13" x14ac:dyDescent="0.3">
      <c r="B139" s="292" t="s">
        <v>21</v>
      </c>
      <c r="C139" s="298">
        <v>12.882278552405426</v>
      </c>
      <c r="D139" s="298">
        <v>6.4785259815743501</v>
      </c>
      <c r="E139" s="298">
        <v>1.2920999858696531</v>
      </c>
      <c r="F139" s="298">
        <v>0.89664521714804357</v>
      </c>
      <c r="G139" s="298">
        <v>8.4543980264350829</v>
      </c>
      <c r="H139" s="298">
        <v>1.7158495080103626</v>
      </c>
      <c r="I139" s="298">
        <v>5.0632596622691501</v>
      </c>
      <c r="J139" s="298">
        <v>1.9174010571974962</v>
      </c>
      <c r="K139" s="298">
        <v>55.57597414608059</v>
      </c>
      <c r="L139" s="298">
        <v>5.7182368836364512</v>
      </c>
      <c r="M139" s="298">
        <v>5.3309793733518161E-3</v>
      </c>
    </row>
    <row r="140" spans="2:13" x14ac:dyDescent="0.3">
      <c r="B140" s="292" t="s">
        <v>22</v>
      </c>
      <c r="C140" s="298">
        <v>0.91399027774821262</v>
      </c>
      <c r="D140" s="298">
        <v>30.031448175160016</v>
      </c>
      <c r="E140" s="298">
        <v>8.2566152404038853</v>
      </c>
      <c r="F140" s="298">
        <v>0.25149569203284478</v>
      </c>
      <c r="G140" s="298">
        <v>5.5385931362685747</v>
      </c>
      <c r="H140" s="298">
        <v>6.8344841602601715E-3</v>
      </c>
      <c r="I140" s="298">
        <v>5.8438679113128104E-2</v>
      </c>
      <c r="J140" s="298">
        <v>2.0383256617955974</v>
      </c>
      <c r="K140" s="298">
        <v>2.7646078236588489</v>
      </c>
      <c r="L140" s="298">
        <v>5.8573421438982379E-2</v>
      </c>
      <c r="M140" s="298">
        <v>8.1077408219668495E-2</v>
      </c>
    </row>
    <row r="141" spans="2:13" ht="15" thickBot="1" x14ac:dyDescent="0.35">
      <c r="B141" s="296" t="s">
        <v>23</v>
      </c>
      <c r="C141" s="299">
        <v>0.91399027774821262</v>
      </c>
      <c r="D141" s="299">
        <v>30.031448175160016</v>
      </c>
      <c r="E141" s="299">
        <v>8.2566152404038853</v>
      </c>
      <c r="F141" s="299">
        <v>0.25149569203284478</v>
      </c>
      <c r="G141" s="299">
        <v>5.5385931362685747</v>
      </c>
      <c r="H141" s="299">
        <v>6.8344841602601715E-3</v>
      </c>
      <c r="I141" s="299">
        <v>5.8438679113128104E-2</v>
      </c>
      <c r="J141" s="299">
        <v>2.0383256617955974</v>
      </c>
      <c r="K141" s="299">
        <v>2.7646078236588489</v>
      </c>
      <c r="L141" s="299">
        <v>5.8573421438982379E-2</v>
      </c>
      <c r="M141" s="299">
        <v>8.1077408219668495E-2</v>
      </c>
    </row>
    <row r="144" spans="2:13" x14ac:dyDescent="0.3">
      <c r="B144" t="s">
        <v>343</v>
      </c>
    </row>
    <row r="145" spans="2:13" ht="15" thickBot="1" x14ac:dyDescent="0.35"/>
    <row r="146" spans="2:13" x14ac:dyDescent="0.3">
      <c r="B146" s="293"/>
      <c r="C146" s="294" t="s">
        <v>324</v>
      </c>
      <c r="D146" s="294" t="s">
        <v>325</v>
      </c>
      <c r="E146" s="294" t="s">
        <v>326</v>
      </c>
      <c r="F146" s="294" t="s">
        <v>327</v>
      </c>
      <c r="G146" s="294" t="s">
        <v>328</v>
      </c>
      <c r="H146" s="294" t="s">
        <v>329</v>
      </c>
      <c r="I146" s="294" t="s">
        <v>330</v>
      </c>
      <c r="J146" s="294" t="s">
        <v>331</v>
      </c>
      <c r="K146" s="294" t="s">
        <v>332</v>
      </c>
      <c r="L146" s="294" t="s">
        <v>333</v>
      </c>
      <c r="M146" s="294" t="s">
        <v>334</v>
      </c>
    </row>
    <row r="147" spans="2:13" x14ac:dyDescent="0.3">
      <c r="B147" s="295" t="s">
        <v>309</v>
      </c>
      <c r="C147" s="297">
        <v>0.17820220617431903</v>
      </c>
      <c r="D147" s="297">
        <v>3.8710465337338122E-2</v>
      </c>
      <c r="E147" s="673">
        <v>0.6069871515060874</v>
      </c>
      <c r="F147" s="297">
        <v>1.1640760899096016E-2</v>
      </c>
      <c r="G147" s="297">
        <v>3.5701381795992262E-2</v>
      </c>
      <c r="H147" s="297">
        <v>2.1084232719230021E-2</v>
      </c>
      <c r="I147" s="297">
        <v>5.422404251522759E-2</v>
      </c>
      <c r="J147" s="297">
        <v>5.15425532290937E-2</v>
      </c>
      <c r="K147" s="297">
        <v>1.3725275056355624E-3</v>
      </c>
      <c r="L147" s="297">
        <v>5.3348490072349978E-4</v>
      </c>
      <c r="M147" s="297">
        <v>1.1934172569614709E-6</v>
      </c>
    </row>
    <row r="148" spans="2:13" x14ac:dyDescent="0.3">
      <c r="B148" s="292" t="s">
        <v>308</v>
      </c>
      <c r="C148" s="298">
        <v>0.10012357886205932</v>
      </c>
      <c r="D148" s="674">
        <v>0.4074753200987693</v>
      </c>
      <c r="E148" s="298">
        <v>0.25880719971812127</v>
      </c>
      <c r="F148" s="298">
        <v>2.6889442365490904E-2</v>
      </c>
      <c r="G148" s="298">
        <v>1.1316881838355007E-3</v>
      </c>
      <c r="H148" s="298">
        <v>6.7606874763067551E-2</v>
      </c>
      <c r="I148" s="298">
        <v>7.5109225489975881E-2</v>
      </c>
      <c r="J148" s="298">
        <v>6.2328972111434636E-2</v>
      </c>
      <c r="K148" s="298">
        <v>2.6315727730882263E-4</v>
      </c>
      <c r="L148" s="298">
        <v>1.0587208717479998E-4</v>
      </c>
      <c r="M148" s="298">
        <v>1.5866904276186667E-4</v>
      </c>
    </row>
    <row r="149" spans="2:13" x14ac:dyDescent="0.3">
      <c r="B149" s="292" t="s">
        <v>13</v>
      </c>
      <c r="C149" s="674">
        <v>0.81558308317263473</v>
      </c>
      <c r="D149" s="298">
        <v>6.3991345078826765E-5</v>
      </c>
      <c r="E149" s="298">
        <v>7.5419254622829945E-4</v>
      </c>
      <c r="F149" s="298">
        <v>7.6846300760911727E-4</v>
      </c>
      <c r="G149" s="298">
        <v>6.6515701320816523E-2</v>
      </c>
      <c r="H149" s="298">
        <v>4.5540831965888914E-2</v>
      </c>
      <c r="I149" s="298">
        <v>1.0117986791337609E-2</v>
      </c>
      <c r="J149" s="298">
        <v>1.3417152247416186E-3</v>
      </c>
      <c r="K149" s="298">
        <v>4.1609677358964571E-4</v>
      </c>
      <c r="L149" s="298">
        <v>5.5745003362163981E-2</v>
      </c>
      <c r="M149" s="298">
        <v>3.1529344899106984E-3</v>
      </c>
    </row>
    <row r="150" spans="2:13" x14ac:dyDescent="0.3">
      <c r="B150" s="292" t="s">
        <v>15</v>
      </c>
      <c r="C150" s="298">
        <v>7.0756003839269411E-3</v>
      </c>
      <c r="D150" s="298">
        <v>4.2874068789939754E-3</v>
      </c>
      <c r="E150" s="298">
        <v>0.10125800411327091</v>
      </c>
      <c r="F150" s="674">
        <v>0.86835522460913039</v>
      </c>
      <c r="G150" s="298">
        <v>1.4922478088584873E-3</v>
      </c>
      <c r="H150" s="298">
        <v>1.2882753384696676E-2</v>
      </c>
      <c r="I150" s="298">
        <v>3.7417345809595761E-3</v>
      </c>
      <c r="J150" s="298">
        <v>3.5125619798407243E-4</v>
      </c>
      <c r="K150" s="298">
        <v>5.3630380440558979E-4</v>
      </c>
      <c r="L150" s="298">
        <v>1.293214665238254E-5</v>
      </c>
      <c r="M150" s="298">
        <v>6.5360911208371277E-6</v>
      </c>
    </row>
    <row r="151" spans="2:13" x14ac:dyDescent="0.3">
      <c r="B151" s="292" t="s">
        <v>16</v>
      </c>
      <c r="C151" s="298">
        <v>0.33119049528765865</v>
      </c>
      <c r="D151" s="298">
        <v>6.1131705717000412E-2</v>
      </c>
      <c r="E151" s="298">
        <v>8.2890466168283342E-2</v>
      </c>
      <c r="F151" s="298">
        <v>4.6832715910280702E-2</v>
      </c>
      <c r="G151" s="298">
        <v>5.2508297616944387E-2</v>
      </c>
      <c r="H151" s="674">
        <v>0.40763668167558703</v>
      </c>
      <c r="I151" s="298">
        <v>2.085933518733242E-3</v>
      </c>
      <c r="J151" s="298">
        <v>1.3881680486889252E-2</v>
      </c>
      <c r="K151" s="298">
        <v>5.0511675324387884E-4</v>
      </c>
      <c r="L151" s="298">
        <v>3.4282106246943483E-4</v>
      </c>
      <c r="M151" s="298">
        <v>9.9408580290973373E-4</v>
      </c>
    </row>
    <row r="152" spans="2:13" x14ac:dyDescent="0.3">
      <c r="B152" s="292" t="s">
        <v>17</v>
      </c>
      <c r="C152" s="674">
        <v>0.54762658932323705</v>
      </c>
      <c r="D152" s="298">
        <v>0.12904815228509461</v>
      </c>
      <c r="E152" s="298">
        <v>1.4562161275665626E-2</v>
      </c>
      <c r="F152" s="298">
        <v>6.1578860373736055E-3</v>
      </c>
      <c r="G152" s="298">
        <v>0.12375486161173339</v>
      </c>
      <c r="H152" s="298">
        <v>1.408657367919069E-2</v>
      </c>
      <c r="I152" s="298">
        <v>8.5173733027611387E-2</v>
      </c>
      <c r="J152" s="298">
        <v>7.3852309563806007E-2</v>
      </c>
      <c r="K152" s="298">
        <v>2.4217861639110327E-3</v>
      </c>
      <c r="L152" s="298">
        <v>2.9409035497982459E-3</v>
      </c>
      <c r="M152" s="298">
        <v>3.7504348257812485E-4</v>
      </c>
    </row>
    <row r="153" spans="2:13" x14ac:dyDescent="0.3">
      <c r="B153" s="292" t="s">
        <v>18</v>
      </c>
      <c r="C153" s="674">
        <v>0.64151468621927332</v>
      </c>
      <c r="D153" s="298">
        <v>0.14180471759212188</v>
      </c>
      <c r="E153" s="298">
        <v>1.9546698784680228E-2</v>
      </c>
      <c r="F153" s="298">
        <v>6.3661310271635383E-4</v>
      </c>
      <c r="G153" s="298">
        <v>0.11244003946935106</v>
      </c>
      <c r="H153" s="298">
        <v>2.8326729262926194E-4</v>
      </c>
      <c r="I153" s="298">
        <v>5.1196918811796104E-2</v>
      </c>
      <c r="J153" s="298">
        <v>5.9453999789228391E-3</v>
      </c>
      <c r="K153" s="298">
        <v>6.998933779790998E-3</v>
      </c>
      <c r="L153" s="298">
        <v>8.6968990328967427E-4</v>
      </c>
      <c r="M153" s="298">
        <v>1.8763035065428348E-2</v>
      </c>
    </row>
    <row r="154" spans="2:13" x14ac:dyDescent="0.3">
      <c r="B154" s="292" t="s">
        <v>19</v>
      </c>
      <c r="C154" s="674">
        <v>0.71960818531496529</v>
      </c>
      <c r="D154" s="298">
        <v>0.10300917683553019</v>
      </c>
      <c r="E154" s="298">
        <v>4.3002456717034648E-3</v>
      </c>
      <c r="F154" s="298">
        <v>7.926516002780085E-3</v>
      </c>
      <c r="G154" s="298">
        <v>5.1585876022102226E-2</v>
      </c>
      <c r="H154" s="298">
        <v>3.8480753259675267E-2</v>
      </c>
      <c r="I154" s="298">
        <v>3.3367100465931943E-2</v>
      </c>
      <c r="J154" s="298">
        <v>2.7708790014696377E-3</v>
      </c>
      <c r="K154" s="298">
        <v>1.0640724483922579E-3</v>
      </c>
      <c r="L154" s="298">
        <v>2.3315693286926984E-2</v>
      </c>
      <c r="M154" s="298">
        <v>1.4571501690522589E-2</v>
      </c>
    </row>
    <row r="155" spans="2:13" x14ac:dyDescent="0.3">
      <c r="B155" s="292" t="s">
        <v>20</v>
      </c>
      <c r="C155" s="674">
        <v>0.75500057109664021</v>
      </c>
      <c r="D155" s="298">
        <v>1.4266046716421125E-4</v>
      </c>
      <c r="E155" s="298">
        <v>5.697372304876022E-3</v>
      </c>
      <c r="F155" s="298">
        <v>5.9240001804640083E-4</v>
      </c>
      <c r="G155" s="298">
        <v>0.12952962299499554</v>
      </c>
      <c r="H155" s="298">
        <v>2.9802097188928522E-2</v>
      </c>
      <c r="I155" s="298">
        <v>1.6040480232225714E-2</v>
      </c>
      <c r="J155" s="298">
        <v>2.2201724804729142E-6</v>
      </c>
      <c r="K155" s="298">
        <v>4.5634462347354264E-2</v>
      </c>
      <c r="L155" s="298">
        <v>1.0111067436747641E-2</v>
      </c>
      <c r="M155" s="298">
        <v>7.4470457405409083E-3</v>
      </c>
    </row>
    <row r="156" spans="2:13" x14ac:dyDescent="0.3">
      <c r="B156" s="292" t="s">
        <v>21</v>
      </c>
      <c r="C156" s="674">
        <v>0.61865408634382812</v>
      </c>
      <c r="D156" s="298">
        <v>0.17149143228401845</v>
      </c>
      <c r="E156" s="298">
        <v>1.7210307976049995E-2</v>
      </c>
      <c r="F156" s="298">
        <v>8.8191008765034686E-3</v>
      </c>
      <c r="G156" s="298">
        <v>6.0376508391128104E-2</v>
      </c>
      <c r="H156" s="298">
        <v>1.112937919882355E-2</v>
      </c>
      <c r="I156" s="298">
        <v>1.7678029564078167E-2</v>
      </c>
      <c r="J156" s="298">
        <v>4.3244241809390948E-3</v>
      </c>
      <c r="K156" s="298">
        <v>8.4607431010546921E-2</v>
      </c>
      <c r="L156" s="298">
        <v>5.7068721087090496E-3</v>
      </c>
      <c r="M156" s="298">
        <v>2.4280653751860444E-6</v>
      </c>
    </row>
    <row r="157" spans="2:13" x14ac:dyDescent="0.3">
      <c r="B157" s="292" t="s">
        <v>22</v>
      </c>
      <c r="C157" s="298">
        <v>4.3893152745240083E-2</v>
      </c>
      <c r="D157" s="674">
        <v>0.79495491347399394</v>
      </c>
      <c r="E157" s="298">
        <v>0.10997515105726016</v>
      </c>
      <c r="F157" s="298">
        <v>2.4736270663422294E-3</v>
      </c>
      <c r="G157" s="298">
        <v>3.9553486117091266E-2</v>
      </c>
      <c r="H157" s="298">
        <v>4.4329975031486934E-5</v>
      </c>
      <c r="I157" s="298">
        <v>2.0403470608982546E-4</v>
      </c>
      <c r="J157" s="298">
        <v>4.5971523523519351E-3</v>
      </c>
      <c r="K157" s="298">
        <v>4.208767714923266E-3</v>
      </c>
      <c r="L157" s="298">
        <v>5.84570090263929E-5</v>
      </c>
      <c r="M157" s="298">
        <v>3.6927782649480808E-5</v>
      </c>
    </row>
    <row r="158" spans="2:13" ht="15" thickBot="1" x14ac:dyDescent="0.35">
      <c r="B158" s="296" t="s">
        <v>23</v>
      </c>
      <c r="C158" s="299">
        <v>4.3893152745240083E-2</v>
      </c>
      <c r="D158" s="300">
        <v>0.79495491347399394</v>
      </c>
      <c r="E158" s="299">
        <v>0.10997515105726016</v>
      </c>
      <c r="F158" s="299">
        <v>2.4736270663422294E-3</v>
      </c>
      <c r="G158" s="299">
        <v>3.9553486117091266E-2</v>
      </c>
      <c r="H158" s="299">
        <v>4.4329975031486934E-5</v>
      </c>
      <c r="I158" s="299">
        <v>2.0403470608982546E-4</v>
      </c>
      <c r="J158" s="299">
        <v>4.5971523523519351E-3</v>
      </c>
      <c r="K158" s="299">
        <v>4.208767714923266E-3</v>
      </c>
      <c r="L158" s="299">
        <v>5.84570090263929E-5</v>
      </c>
      <c r="M158" s="299">
        <v>3.6927782649480808E-5</v>
      </c>
    </row>
    <row r="159" spans="2:13" x14ac:dyDescent="0.3">
      <c r="B159" s="301" t="s">
        <v>344</v>
      </c>
    </row>
    <row r="162" spans="2:13" x14ac:dyDescent="0.3">
      <c r="B162" t="s">
        <v>345</v>
      </c>
    </row>
    <row r="163" spans="2:13" ht="15" thickBot="1" x14ac:dyDescent="0.35"/>
    <row r="164" spans="2:13" x14ac:dyDescent="0.3">
      <c r="B164" s="293"/>
      <c r="C164" s="294" t="s">
        <v>324</v>
      </c>
      <c r="D164" s="294" t="s">
        <v>325</v>
      </c>
      <c r="E164" s="294" t="s">
        <v>326</v>
      </c>
      <c r="F164" s="294" t="s">
        <v>327</v>
      </c>
      <c r="G164" s="294" t="s">
        <v>328</v>
      </c>
      <c r="H164" s="294" t="s">
        <v>329</v>
      </c>
      <c r="I164" s="294" t="s">
        <v>330</v>
      </c>
      <c r="J164" s="294" t="s">
        <v>331</v>
      </c>
      <c r="K164" s="294" t="s">
        <v>332</v>
      </c>
      <c r="L164" s="294" t="s">
        <v>333</v>
      </c>
      <c r="M164" s="294" t="s">
        <v>334</v>
      </c>
    </row>
    <row r="165" spans="2:13" x14ac:dyDescent="0.3">
      <c r="B165" s="295" t="s">
        <v>117</v>
      </c>
      <c r="C165" s="297">
        <v>-0.82970677466211851</v>
      </c>
      <c r="D165" s="297">
        <v>-8.2686973106520276E-2</v>
      </c>
      <c r="E165" s="297">
        <v>0.57927163495097733</v>
      </c>
      <c r="F165" s="297">
        <v>-0.2861982494607776</v>
      </c>
      <c r="G165" s="297">
        <v>-0.57119518623227161</v>
      </c>
      <c r="H165" s="297">
        <v>0.16477511592159652</v>
      </c>
      <c r="I165" s="297">
        <v>-0.22868248174786407</v>
      </c>
      <c r="J165" s="297">
        <v>-0.73663199029895876</v>
      </c>
      <c r="K165" s="297">
        <v>0.16714296513281995</v>
      </c>
      <c r="L165" s="297">
        <v>0.41428908468218922</v>
      </c>
      <c r="M165" s="297">
        <v>0.44406893411388909</v>
      </c>
    </row>
    <row r="166" spans="2:13" x14ac:dyDescent="0.3">
      <c r="B166" s="292" t="s">
        <v>139</v>
      </c>
      <c r="C166" s="298">
        <v>-0.77176264227872515</v>
      </c>
      <c r="D166" s="298">
        <v>0.18494537165557257</v>
      </c>
      <c r="E166" s="298">
        <v>1.0430335571118936</v>
      </c>
      <c r="F166" s="298">
        <v>-0.44847407958962632</v>
      </c>
      <c r="G166" s="298">
        <v>-0.62151505587909572</v>
      </c>
      <c r="H166" s="298">
        <v>0.36141712994596115</v>
      </c>
      <c r="I166" s="298">
        <v>-0.37966370837077967</v>
      </c>
      <c r="J166" s="298">
        <v>-0.47990131230020405</v>
      </c>
      <c r="K166" s="298">
        <v>5.7134358630518356E-2</v>
      </c>
      <c r="L166" s="298">
        <v>7.7608861128725349E-3</v>
      </c>
      <c r="M166" s="298">
        <v>6.3855419198315597E-2</v>
      </c>
    </row>
    <row r="167" spans="2:13" x14ac:dyDescent="0.3">
      <c r="B167" s="292" t="s">
        <v>141</v>
      </c>
      <c r="C167" s="298">
        <v>-1.5207983570403261</v>
      </c>
      <c r="D167" s="298">
        <v>0.1179185781033887</v>
      </c>
      <c r="E167" s="298">
        <v>0.21658237628173674</v>
      </c>
      <c r="F167" s="298">
        <v>-0.236568150969892</v>
      </c>
      <c r="G167" s="298">
        <v>-0.10853256057312131</v>
      </c>
      <c r="H167" s="298">
        <v>0.20343085821088971</v>
      </c>
      <c r="I167" s="298">
        <v>-0.13910367998419465</v>
      </c>
      <c r="J167" s="298">
        <v>-7.8424510843427775E-2</v>
      </c>
      <c r="K167" s="298">
        <v>-0.1134100717636897</v>
      </c>
      <c r="L167" s="298">
        <v>-6.8625371431344562E-2</v>
      </c>
      <c r="M167" s="298">
        <v>-9.9628104233391426E-2</v>
      </c>
    </row>
    <row r="168" spans="2:13" x14ac:dyDescent="0.3">
      <c r="B168" s="292" t="s">
        <v>143</v>
      </c>
      <c r="C168" s="298">
        <v>-7.8101855982198196E-2</v>
      </c>
      <c r="D168" s="298">
        <v>-8.1987685405488508E-2</v>
      </c>
      <c r="E168" s="298">
        <v>1.0366882997445994</v>
      </c>
      <c r="F168" s="298">
        <v>-0.48720729504811755</v>
      </c>
      <c r="G168" s="298">
        <v>-0.2231739135514319</v>
      </c>
      <c r="H168" s="298">
        <v>-0.25200005864531366</v>
      </c>
      <c r="I168" s="298">
        <v>-5.5027970145991929E-2</v>
      </c>
      <c r="J168" s="298">
        <v>-0.81253073302409085</v>
      </c>
      <c r="K168" s="298">
        <v>-0.69463868049504596</v>
      </c>
      <c r="L168" s="298">
        <v>-0.65323891218710006</v>
      </c>
      <c r="M168" s="298">
        <v>-9.1460751154870193E-2</v>
      </c>
    </row>
    <row r="169" spans="2:13" x14ac:dyDescent="0.3">
      <c r="B169" s="292" t="s">
        <v>146</v>
      </c>
      <c r="C169" s="298">
        <v>-1.4620932632839756</v>
      </c>
      <c r="D169" s="298">
        <v>0.17420748838371658</v>
      </c>
      <c r="E169" s="298">
        <v>0.63329623448350147</v>
      </c>
      <c r="F169" s="298">
        <v>-0.26288078235919005</v>
      </c>
      <c r="G169" s="298">
        <v>-6.6690953109384818E-2</v>
      </c>
      <c r="H169" s="298">
        <v>0.21733224745654767</v>
      </c>
      <c r="I169" s="298">
        <v>0.44296225558382168</v>
      </c>
      <c r="J169" s="298">
        <v>-0.60628509611473014</v>
      </c>
      <c r="K169" s="298">
        <v>-7.0114079301492938E-2</v>
      </c>
      <c r="L169" s="298">
        <v>0.29497068388814329</v>
      </c>
      <c r="M169" s="298">
        <v>-0.22352541230614753</v>
      </c>
    </row>
    <row r="170" spans="2:13" x14ac:dyDescent="0.3">
      <c r="B170" s="292" t="s">
        <v>148</v>
      </c>
      <c r="C170" s="298">
        <v>-1.4881186084846543</v>
      </c>
      <c r="D170" s="298">
        <v>0.56116688797516101</v>
      </c>
      <c r="E170" s="298">
        <v>1.1552530920568893</v>
      </c>
      <c r="F170" s="298">
        <v>-0.39629845242695383</v>
      </c>
      <c r="G170" s="298">
        <v>-5.1304938478841468E-2</v>
      </c>
      <c r="H170" s="298">
        <v>0.59506600426326062</v>
      </c>
      <c r="I170" s="298">
        <v>0.3659046301807769</v>
      </c>
      <c r="J170" s="298">
        <v>-0.3187325231694294</v>
      </c>
      <c r="K170" s="298">
        <v>-7.5335713934888957E-2</v>
      </c>
      <c r="L170" s="298">
        <v>0.25304386034366277</v>
      </c>
      <c r="M170" s="298">
        <v>-0.1149757634799007</v>
      </c>
    </row>
    <row r="171" spans="2:13" x14ac:dyDescent="0.3">
      <c r="B171" s="292" t="s">
        <v>150</v>
      </c>
      <c r="C171" s="298">
        <v>1.0253841998640005</v>
      </c>
      <c r="D171" s="298">
        <v>-1.1932267342164622</v>
      </c>
      <c r="E171" s="298">
        <v>0.39514148775225344</v>
      </c>
      <c r="F171" s="298">
        <v>-0.28020716407462454</v>
      </c>
      <c r="G171" s="298">
        <v>-2.3005472337824635</v>
      </c>
      <c r="H171" s="298">
        <v>-0.14677087627210586</v>
      </c>
      <c r="I171" s="298">
        <v>-0.19938059718205062</v>
      </c>
      <c r="J171" s="298">
        <v>-0.26004904855331584</v>
      </c>
      <c r="K171" s="298">
        <v>7.0792495090459462E-3</v>
      </c>
      <c r="L171" s="298">
        <v>-4.5729354400812717E-4</v>
      </c>
      <c r="M171" s="298">
        <v>-0.23084240303449247</v>
      </c>
    </row>
    <row r="172" spans="2:13" x14ac:dyDescent="0.3">
      <c r="B172" s="292" t="s">
        <v>152</v>
      </c>
      <c r="C172" s="298">
        <v>4.6845661265421423</v>
      </c>
      <c r="D172" s="298">
        <v>-1.2812411459017665</v>
      </c>
      <c r="E172" s="298">
        <v>0.40576205193545006</v>
      </c>
      <c r="F172" s="298">
        <v>-0.30352383170420677</v>
      </c>
      <c r="G172" s="298">
        <v>-1.4384445875158947</v>
      </c>
      <c r="H172" s="298">
        <v>-1.5811667924580208</v>
      </c>
      <c r="I172" s="298">
        <v>-0.46662210511999458</v>
      </c>
      <c r="J172" s="298">
        <v>-6.5955836130842868E-2</v>
      </c>
      <c r="K172" s="298">
        <v>0.5376411134287683</v>
      </c>
      <c r="L172" s="298">
        <v>0.47951022903707363</v>
      </c>
      <c r="M172" s="298">
        <v>-0.38636580516025992</v>
      </c>
    </row>
    <row r="173" spans="2:13" x14ac:dyDescent="0.3">
      <c r="B173" s="292" t="s">
        <v>154</v>
      </c>
      <c r="C173" s="298">
        <v>4.4580808468959807</v>
      </c>
      <c r="D173" s="298">
        <v>-1.1658572600252135</v>
      </c>
      <c r="E173" s="298">
        <v>0.58117193670007605</v>
      </c>
      <c r="F173" s="298">
        <v>-0.48970182415929203</v>
      </c>
      <c r="G173" s="298">
        <v>-0.6797130463835156</v>
      </c>
      <c r="H173" s="298">
        <v>-2.0598928250742077</v>
      </c>
      <c r="I173" s="298">
        <v>-1.3608805459245803</v>
      </c>
      <c r="J173" s="298">
        <v>-1.1851102522916466</v>
      </c>
      <c r="K173" s="298">
        <v>1.6568641737523166E-2</v>
      </c>
      <c r="L173" s="298">
        <v>-0.1970800371797112</v>
      </c>
      <c r="M173" s="298">
        <v>0.16373611659103782</v>
      </c>
    </row>
    <row r="174" spans="2:13" x14ac:dyDescent="0.3">
      <c r="B174" s="292" t="s">
        <v>162</v>
      </c>
      <c r="C174" s="298">
        <v>-0.55861426200615971</v>
      </c>
      <c r="D174" s="298">
        <v>0.5499863665269431</v>
      </c>
      <c r="E174" s="298">
        <v>1.122918011493562</v>
      </c>
      <c r="F174" s="298">
        <v>-0.43442967584498393</v>
      </c>
      <c r="G174" s="298">
        <v>-0.21604662629220403</v>
      </c>
      <c r="H174" s="298">
        <v>0.30029824705493768</v>
      </c>
      <c r="I174" s="298">
        <v>-0.17022870124164188</v>
      </c>
      <c r="J174" s="298">
        <v>-0.21601210539747628</v>
      </c>
      <c r="K174" s="298">
        <v>0.51150498632812591</v>
      </c>
      <c r="L174" s="298">
        <v>-0.19445512049370786</v>
      </c>
      <c r="M174" s="298">
        <v>-0.28032428457669056</v>
      </c>
    </row>
    <row r="175" spans="2:13" x14ac:dyDescent="0.3">
      <c r="B175" s="292" t="s">
        <v>164</v>
      </c>
      <c r="C175" s="298">
        <v>-1.0972481885856158</v>
      </c>
      <c r="D175" s="298">
        <v>0.76934389777683176</v>
      </c>
      <c r="E175" s="298">
        <v>1.2130737593249457</v>
      </c>
      <c r="F175" s="298">
        <v>-0.4158348579832703</v>
      </c>
      <c r="G175" s="298">
        <v>3.3220808670161049E-2</v>
      </c>
      <c r="H175" s="298">
        <v>0.5600705283031675</v>
      </c>
      <c r="I175" s="298">
        <v>0.18445270174008194</v>
      </c>
      <c r="J175" s="298">
        <v>-6.5856008806577479E-2</v>
      </c>
      <c r="K175" s="298">
        <v>0.33956121144849427</v>
      </c>
      <c r="L175" s="298">
        <v>-1.7920559998390768E-2</v>
      </c>
      <c r="M175" s="298">
        <v>-0.17744656665673267</v>
      </c>
    </row>
    <row r="176" spans="2:13" x14ac:dyDescent="0.3">
      <c r="B176" s="292" t="s">
        <v>166</v>
      </c>
      <c r="C176" s="298">
        <v>-1.9734018446473223</v>
      </c>
      <c r="D176" s="298">
        <v>5.9100577641902761E-2</v>
      </c>
      <c r="E176" s="298">
        <v>0.47038140344397766</v>
      </c>
      <c r="F176" s="298">
        <v>-0.12247488559678092</v>
      </c>
      <c r="G176" s="298">
        <v>-7.8856911720999984E-2</v>
      </c>
      <c r="H176" s="298">
        <v>0.25639890789988951</v>
      </c>
      <c r="I176" s="298">
        <v>1.195376437391283</v>
      </c>
      <c r="J176" s="298">
        <v>-0.99049026909990845</v>
      </c>
      <c r="K176" s="298">
        <v>-1.0372958057005565E-2</v>
      </c>
      <c r="L176" s="298">
        <v>0.16881878758795937</v>
      </c>
      <c r="M176" s="298">
        <v>-6.5935259291070206E-2</v>
      </c>
    </row>
    <row r="177" spans="2:13" x14ac:dyDescent="0.3">
      <c r="B177" s="292" t="s">
        <v>168</v>
      </c>
      <c r="C177" s="298">
        <v>-1.7872000805143067</v>
      </c>
      <c r="D177" s="298">
        <v>1.0328669676762285</v>
      </c>
      <c r="E177" s="298">
        <v>3.5606137805859572</v>
      </c>
      <c r="F177" s="298">
        <v>8.9601333810022119</v>
      </c>
      <c r="G177" s="298">
        <v>-0.31650243353085072</v>
      </c>
      <c r="H177" s="298">
        <v>-0.88626611705542846</v>
      </c>
      <c r="I177" s="298">
        <v>-0.35043077852990706</v>
      </c>
      <c r="J177" s="298">
        <v>8.6294593484281881E-2</v>
      </c>
      <c r="K177" s="298">
        <v>-8.7605238843553673E-2</v>
      </c>
      <c r="L177" s="298">
        <v>-1.101456210650931E-2</v>
      </c>
      <c r="M177" s="298">
        <v>-5.2899268030230113E-3</v>
      </c>
    </row>
    <row r="178" spans="2:13" x14ac:dyDescent="0.3">
      <c r="B178" s="292" t="s">
        <v>607</v>
      </c>
      <c r="C178" s="298">
        <v>2.4455253797852956</v>
      </c>
      <c r="D178" s="298">
        <v>-0.30540587507828837</v>
      </c>
      <c r="E178" s="298">
        <v>0.45709690870411857</v>
      </c>
      <c r="F178" s="298">
        <v>-8.1001409136237101E-2</v>
      </c>
      <c r="G178" s="298">
        <v>-0.7494873364793293</v>
      </c>
      <c r="H178" s="298">
        <v>-0.35531033796362599</v>
      </c>
      <c r="I178" s="298">
        <v>1.1671049044493895</v>
      </c>
      <c r="J178" s="298">
        <v>0.84237522161866218</v>
      </c>
      <c r="K178" s="298">
        <v>0.64117952385755783</v>
      </c>
      <c r="L178" s="298">
        <v>-2.9519541737392553E-2</v>
      </c>
      <c r="M178" s="298">
        <v>0.49579114542814035</v>
      </c>
    </row>
    <row r="179" spans="2:13" x14ac:dyDescent="0.3">
      <c r="B179" s="292" t="s">
        <v>608</v>
      </c>
      <c r="C179" s="298">
        <v>0.84225386193958962</v>
      </c>
      <c r="D179" s="298">
        <v>-0.21888347634374419</v>
      </c>
      <c r="E179" s="298">
        <v>0.15482591966204573</v>
      </c>
      <c r="F179" s="298">
        <v>-3.2584953394326613E-2</v>
      </c>
      <c r="G179" s="298">
        <v>-0.61499938886728545</v>
      </c>
      <c r="H179" s="298">
        <v>-7.246720410238329E-2</v>
      </c>
      <c r="I179" s="298">
        <v>1.0187460716921115</v>
      </c>
      <c r="J179" s="298">
        <v>0.64378116443131339</v>
      </c>
      <c r="K179" s="298">
        <v>0.48581836663195271</v>
      </c>
      <c r="L179" s="298">
        <v>-0.12722980791162183</v>
      </c>
      <c r="M179" s="298">
        <v>0.41384014209043324</v>
      </c>
    </row>
    <row r="180" spans="2:13" x14ac:dyDescent="0.3">
      <c r="B180" s="292" t="s">
        <v>609</v>
      </c>
      <c r="C180" s="298">
        <v>2.0566269118073843</v>
      </c>
      <c r="D180" s="298">
        <v>-0.70688093176709532</v>
      </c>
      <c r="E180" s="298">
        <v>1.1609876406661801</v>
      </c>
      <c r="F180" s="298">
        <v>-0.56697884270010024</v>
      </c>
      <c r="G180" s="298">
        <v>-1.1832815717707681</v>
      </c>
      <c r="H180" s="298">
        <v>-0.40019316922081333</v>
      </c>
      <c r="I180" s="298">
        <v>4.4287997313711344E-2</v>
      </c>
      <c r="J180" s="298">
        <v>0.41948698144160723</v>
      </c>
      <c r="K180" s="298">
        <v>-1.3885661838359167</v>
      </c>
      <c r="L180" s="298">
        <v>-0.63838820552851672</v>
      </c>
      <c r="M180" s="298">
        <v>-0.39539318431352483</v>
      </c>
    </row>
    <row r="181" spans="2:13" x14ac:dyDescent="0.3">
      <c r="B181" s="292" t="s">
        <v>610</v>
      </c>
      <c r="C181" s="298">
        <v>-0.8208675981466097</v>
      </c>
      <c r="D181" s="298">
        <v>-0.73975404176866577</v>
      </c>
      <c r="E181" s="298">
        <v>-1.7991845355690366</v>
      </c>
      <c r="F181" s="298">
        <v>0.30445288915056951</v>
      </c>
      <c r="G181" s="298">
        <v>-0.23748542679530316</v>
      </c>
      <c r="H181" s="298">
        <v>-0.54596717731935185</v>
      </c>
      <c r="I181" s="298">
        <v>4.5955835332370694E-2</v>
      </c>
      <c r="J181" s="298">
        <v>1.0459530926903828</v>
      </c>
      <c r="K181" s="298">
        <v>0.38917352190068744</v>
      </c>
      <c r="L181" s="298">
        <v>-0.16153888079431231</v>
      </c>
      <c r="M181" s="298">
        <v>-0.17241834644779302</v>
      </c>
    </row>
    <row r="182" spans="2:13" x14ac:dyDescent="0.3">
      <c r="B182" s="292" t="s">
        <v>611</v>
      </c>
      <c r="C182" s="298">
        <v>6.5666422074083659</v>
      </c>
      <c r="D182" s="298">
        <v>-1.7810218147013364</v>
      </c>
      <c r="E182" s="298">
        <v>0.2978077728594401</v>
      </c>
      <c r="F182" s="298">
        <v>-0.20841924873095946</v>
      </c>
      <c r="G182" s="298">
        <v>-2.1489265460595974</v>
      </c>
      <c r="H182" s="298">
        <v>-1.5880405732228362</v>
      </c>
      <c r="I182" s="298">
        <v>0.19902351282425113</v>
      </c>
      <c r="J182" s="298">
        <v>1.1879534490653341</v>
      </c>
      <c r="K182" s="298">
        <v>0.11338015111720239</v>
      </c>
      <c r="L182" s="298">
        <v>0.45221285843727771</v>
      </c>
      <c r="M182" s="298">
        <v>0.17738486931596545</v>
      </c>
    </row>
    <row r="183" spans="2:13" x14ac:dyDescent="0.3">
      <c r="B183" s="292" t="s">
        <v>56</v>
      </c>
      <c r="C183" s="298">
        <v>-1.5584473177385634</v>
      </c>
      <c r="D183" s="298">
        <v>-0.21991222142765485</v>
      </c>
      <c r="E183" s="298">
        <v>-1.3432395661959955</v>
      </c>
      <c r="F183" s="298">
        <v>0.18767437462541381</v>
      </c>
      <c r="G183" s="298">
        <v>0.46524136893697216</v>
      </c>
      <c r="H183" s="298">
        <v>-0.50373031264666202</v>
      </c>
      <c r="I183" s="298">
        <v>-9.5639783775164966E-2</v>
      </c>
      <c r="J183" s="298">
        <v>0.21909545891269264</v>
      </c>
      <c r="K183" s="298">
        <v>0.51825252639398289</v>
      </c>
      <c r="L183" s="298">
        <v>-0.18768052663332499</v>
      </c>
      <c r="M183" s="298">
        <v>-2.151769233105667E-2</v>
      </c>
    </row>
    <row r="184" spans="2:13" x14ac:dyDescent="0.3">
      <c r="B184" s="292" t="s">
        <v>58</v>
      </c>
      <c r="C184" s="298">
        <v>-2.3429386713917433</v>
      </c>
      <c r="D184" s="298">
        <v>-7.7104026403861742E-2</v>
      </c>
      <c r="E184" s="298">
        <v>-0.67028692557924252</v>
      </c>
      <c r="F184" s="298">
        <v>4.5009502022399811E-2</v>
      </c>
      <c r="G184" s="298">
        <v>0.32242823847977359</v>
      </c>
      <c r="H184" s="298">
        <v>1.4088449132356256E-2</v>
      </c>
      <c r="I184" s="298">
        <v>0.41619440348620323</v>
      </c>
      <c r="J184" s="298">
        <v>-7.7407315960928121E-3</v>
      </c>
      <c r="K184" s="298">
        <v>-0.19363975672885594</v>
      </c>
      <c r="L184" s="298">
        <v>-3.7177145367711481E-2</v>
      </c>
      <c r="M184" s="298">
        <v>-6.2435765898495789E-2</v>
      </c>
    </row>
    <row r="185" spans="2:13" x14ac:dyDescent="0.3">
      <c r="B185" s="292" t="s">
        <v>60</v>
      </c>
      <c r="C185" s="298">
        <v>-2.4505349572694093</v>
      </c>
      <c r="D185" s="298">
        <v>-0.3842434282205584</v>
      </c>
      <c r="E185" s="298">
        <v>-1.5119195530036835</v>
      </c>
      <c r="F185" s="298">
        <v>0.208030097053405</v>
      </c>
      <c r="G185" s="298">
        <v>0.40099346013699438</v>
      </c>
      <c r="H185" s="298">
        <v>-0.26189485424425923</v>
      </c>
      <c r="I185" s="298">
        <v>1.1361884238030317E-2</v>
      </c>
      <c r="J185" s="298">
        <v>0.27770599993566258</v>
      </c>
      <c r="K185" s="298">
        <v>-0.20458522277998503</v>
      </c>
      <c r="L185" s="298">
        <v>-7.0128786190432557E-2</v>
      </c>
      <c r="M185" s="298">
        <v>0.1372412845897128</v>
      </c>
    </row>
    <row r="186" spans="2:13" x14ac:dyDescent="0.3">
      <c r="B186" s="292" t="s">
        <v>62</v>
      </c>
      <c r="C186" s="298">
        <v>-2.4471110604737243</v>
      </c>
      <c r="D186" s="298">
        <v>-0.15776358687422998</v>
      </c>
      <c r="E186" s="298">
        <v>-1.0320506548790369</v>
      </c>
      <c r="F186" s="298">
        <v>0.108080738209233</v>
      </c>
      <c r="G186" s="298">
        <v>0.43284884140596491</v>
      </c>
      <c r="H186" s="298">
        <v>-9.290807513302847E-2</v>
      </c>
      <c r="I186" s="298">
        <v>0.24148615186746902</v>
      </c>
      <c r="J186" s="298">
        <v>0.20605886075595986</v>
      </c>
      <c r="K186" s="298">
        <v>-0.23928378012855347</v>
      </c>
      <c r="L186" s="298">
        <v>-7.2295101904730125E-2</v>
      </c>
      <c r="M186" s="298">
        <v>-6.7995795999595335E-2</v>
      </c>
    </row>
    <row r="187" spans="2:13" x14ac:dyDescent="0.3">
      <c r="B187" s="292" t="s">
        <v>65</v>
      </c>
      <c r="C187" s="298">
        <v>3.0244648488414096</v>
      </c>
      <c r="D187" s="298">
        <v>-1.2202916229509762</v>
      </c>
      <c r="E187" s="298">
        <v>-1.9599626479203585</v>
      </c>
      <c r="F187" s="298">
        <v>0.86239140576608531</v>
      </c>
      <c r="G187" s="298">
        <v>1.407526376900561</v>
      </c>
      <c r="H187" s="298">
        <v>1.062198536696767</v>
      </c>
      <c r="I187" s="298">
        <v>-1.4508844112011634E-2</v>
      </c>
      <c r="J187" s="298">
        <v>-1.0408373502264494E-2</v>
      </c>
      <c r="K187" s="298">
        <v>-8.5410397988603115E-2</v>
      </c>
      <c r="L187" s="298">
        <v>-0.10461332185615399</v>
      </c>
      <c r="M187" s="298">
        <v>9.6986848322166419E-2</v>
      </c>
    </row>
    <row r="188" spans="2:13" x14ac:dyDescent="0.3">
      <c r="B188" s="292" t="s">
        <v>67</v>
      </c>
      <c r="C188" s="298">
        <v>4.3589776499153974</v>
      </c>
      <c r="D188" s="298">
        <v>-1.2478152920096395</v>
      </c>
      <c r="E188" s="298">
        <v>-1.9083879723409829</v>
      </c>
      <c r="F188" s="298">
        <v>0.94635329098899668</v>
      </c>
      <c r="G188" s="298">
        <v>1.4151061970889325</v>
      </c>
      <c r="H188" s="298">
        <v>1.00271299195389</v>
      </c>
      <c r="I188" s="298">
        <v>-9.1318040080893864E-2</v>
      </c>
      <c r="J188" s="298">
        <v>-0.18628599908208612</v>
      </c>
      <c r="K188" s="298">
        <v>0.70009312591238526</v>
      </c>
      <c r="L188" s="298">
        <v>0.17575900617614029</v>
      </c>
      <c r="M188" s="298">
        <v>9.8081374195610527E-2</v>
      </c>
    </row>
    <row r="189" spans="2:13" x14ac:dyDescent="0.3">
      <c r="B189" s="292" t="s">
        <v>69</v>
      </c>
      <c r="C189" s="298">
        <v>-2.5502792245000712</v>
      </c>
      <c r="D189" s="298">
        <v>-0.2935233320890358</v>
      </c>
      <c r="E189" s="298">
        <v>-1.3782503572444578</v>
      </c>
      <c r="F189" s="298">
        <v>0.18606429644210529</v>
      </c>
      <c r="G189" s="298">
        <v>0.50379187825139382</v>
      </c>
      <c r="H189" s="298">
        <v>-0.23363809271015229</v>
      </c>
      <c r="I189" s="298">
        <v>0.20907556600255633</v>
      </c>
      <c r="J189" s="298">
        <v>0.25406596281587274</v>
      </c>
      <c r="K189" s="298">
        <v>-0.26360561306992658</v>
      </c>
      <c r="L189" s="298">
        <v>-9.0892105760298464E-2</v>
      </c>
      <c r="M189" s="298">
        <v>-8.3723186171753658E-2</v>
      </c>
    </row>
    <row r="190" spans="2:13" x14ac:dyDescent="0.3">
      <c r="B190" s="292" t="s">
        <v>71</v>
      </c>
      <c r="C190" s="298">
        <v>-1.4739198707740708</v>
      </c>
      <c r="D190" s="298">
        <v>-0.64354022133612276</v>
      </c>
      <c r="E190" s="298">
        <v>-1.1624642386018982</v>
      </c>
      <c r="F190" s="298">
        <v>6.9477410841092144E-2</v>
      </c>
      <c r="G190" s="298">
        <v>-0.14373747917798652</v>
      </c>
      <c r="H190" s="298">
        <v>-0.46501856488634247</v>
      </c>
      <c r="I190" s="298">
        <v>-0.54383993449410517</v>
      </c>
      <c r="J190" s="298">
        <v>-0.17373966243131622</v>
      </c>
      <c r="K190" s="298">
        <v>-4.7035511652623103E-2</v>
      </c>
      <c r="L190" s="298">
        <v>5.3243836156289019E-2</v>
      </c>
      <c r="M190" s="298">
        <v>0.19367000755702946</v>
      </c>
    </row>
    <row r="191" spans="2:13" x14ac:dyDescent="0.3">
      <c r="B191" s="292" t="s">
        <v>73</v>
      </c>
      <c r="C191" s="298">
        <v>-0.65900447593839939</v>
      </c>
      <c r="D191" s="298">
        <v>-0.79633188924287823</v>
      </c>
      <c r="E191" s="298">
        <v>-0.83619641390052479</v>
      </c>
      <c r="F191" s="298">
        <v>-4.306265783564503E-2</v>
      </c>
      <c r="G191" s="298">
        <v>-0.37918725277079185</v>
      </c>
      <c r="H191" s="298">
        <v>-0.69100207067934427</v>
      </c>
      <c r="I191" s="298">
        <v>-0.88502324762913942</v>
      </c>
      <c r="J191" s="298">
        <v>-0.57844921450679232</v>
      </c>
      <c r="K191" s="298">
        <v>3.9977798920981307E-2</v>
      </c>
      <c r="L191" s="298">
        <v>0.47044118279143704</v>
      </c>
      <c r="M191" s="298">
        <v>9.6160074879907423E-2</v>
      </c>
    </row>
    <row r="192" spans="2:13" x14ac:dyDescent="0.3">
      <c r="B192" s="292" t="s">
        <v>109</v>
      </c>
      <c r="C192" s="298">
        <v>0.8974980284370061</v>
      </c>
      <c r="D192" s="298">
        <v>-0.46112993920043555</v>
      </c>
      <c r="E192" s="298">
        <v>-0.23975661923751362</v>
      </c>
      <c r="F192" s="298">
        <v>-0.21659573845412311</v>
      </c>
      <c r="G192" s="298">
        <v>9.4928661597158806E-2</v>
      </c>
      <c r="H192" s="298">
        <v>-1.0270607477926557</v>
      </c>
      <c r="I192" s="298">
        <v>-0.92893967418670742</v>
      </c>
      <c r="J192" s="298">
        <v>-0.44207408163868261</v>
      </c>
      <c r="K192" s="298">
        <v>-2.2947536479753439E-2</v>
      </c>
      <c r="L192" s="298">
        <v>-0.43927389584765852</v>
      </c>
      <c r="M192" s="298">
        <v>0.50098589136568372</v>
      </c>
    </row>
    <row r="193" spans="2:13" x14ac:dyDescent="0.3">
      <c r="B193" s="292" t="s">
        <v>111</v>
      </c>
      <c r="C193" s="298">
        <v>-0.82447616203313745</v>
      </c>
      <c r="D193" s="298">
        <v>-0.25271377622350316</v>
      </c>
      <c r="E193" s="298">
        <v>-9.838654408853835E-2</v>
      </c>
      <c r="F193" s="298">
        <v>-0.25288261671143442</v>
      </c>
      <c r="G193" s="298">
        <v>-0.46176942716077096</v>
      </c>
      <c r="H193" s="298">
        <v>-0.12260376859670744</v>
      </c>
      <c r="I193" s="298">
        <v>-0.99549917249459496</v>
      </c>
      <c r="J193" s="298">
        <v>-7.9799568503316376E-2</v>
      </c>
      <c r="K193" s="298">
        <v>-2.7001824645204113E-2</v>
      </c>
      <c r="L193" s="298">
        <v>-6.7343388387093459E-2</v>
      </c>
      <c r="M193" s="298">
        <v>4.5443835150048573E-2</v>
      </c>
    </row>
    <row r="194" spans="2:13" x14ac:dyDescent="0.3">
      <c r="B194" s="292" t="s">
        <v>113</v>
      </c>
      <c r="C194" s="298">
        <v>-0.96938612468384244</v>
      </c>
      <c r="D194" s="298">
        <v>0.23808764975099161</v>
      </c>
      <c r="E194" s="298">
        <v>0.35576105175471923</v>
      </c>
      <c r="F194" s="298">
        <v>-0.18520420712069879</v>
      </c>
      <c r="G194" s="298">
        <v>-0.13136671044239015</v>
      </c>
      <c r="H194" s="298">
        <v>1.0674396818406915</v>
      </c>
      <c r="I194" s="298">
        <v>-0.40854508813410517</v>
      </c>
      <c r="J194" s="298">
        <v>0.49954968084994777</v>
      </c>
      <c r="K194" s="298">
        <v>-0.21852472667917985</v>
      </c>
      <c r="L194" s="298">
        <v>8.1205625600418802E-2</v>
      </c>
      <c r="M194" s="298">
        <v>0.30277524285618135</v>
      </c>
    </row>
    <row r="195" spans="2:13" x14ac:dyDescent="0.3">
      <c r="B195" s="292" t="s">
        <v>119</v>
      </c>
      <c r="C195" s="298">
        <v>-1.329926393354534</v>
      </c>
      <c r="D195" s="298">
        <v>0.23823397404674806</v>
      </c>
      <c r="E195" s="298">
        <v>0.63060545280609037</v>
      </c>
      <c r="F195" s="298">
        <v>-0.32693297805631749</v>
      </c>
      <c r="G195" s="298">
        <v>-0.23996285236714743</v>
      </c>
      <c r="H195" s="298">
        <v>0.34642518638575026</v>
      </c>
      <c r="I195" s="298">
        <v>-0.1131809321913413</v>
      </c>
      <c r="J195" s="298">
        <v>-0.20797513312667634</v>
      </c>
      <c r="K195" s="298">
        <v>-5.7814217327966294E-2</v>
      </c>
      <c r="L195" s="298">
        <v>-4.1136091354367528E-3</v>
      </c>
      <c r="M195" s="298">
        <v>-3.3874634531661403E-2</v>
      </c>
    </row>
    <row r="196" spans="2:13" x14ac:dyDescent="0.3">
      <c r="B196" s="292" t="s">
        <v>122</v>
      </c>
      <c r="C196" s="298">
        <v>-7.8876557615651904E-2</v>
      </c>
      <c r="D196" s="298">
        <v>0.53496761316176977</v>
      </c>
      <c r="E196" s="298">
        <v>0.90446850751500107</v>
      </c>
      <c r="F196" s="298">
        <v>-0.43106725080427288</v>
      </c>
      <c r="G196" s="298">
        <v>-0.14900791867079816</v>
      </c>
      <c r="H196" s="298">
        <v>9.0264151801262862E-2</v>
      </c>
      <c r="I196" s="298">
        <v>-0.68184418047090734</v>
      </c>
      <c r="J196" s="298">
        <v>4.1875506768248888E-2</v>
      </c>
      <c r="K196" s="298">
        <v>0.74225181092572901</v>
      </c>
      <c r="L196" s="298">
        <v>-0.17958542709500344</v>
      </c>
      <c r="M196" s="298">
        <v>-0.30354791565266209</v>
      </c>
    </row>
    <row r="197" spans="2:13" x14ac:dyDescent="0.3">
      <c r="B197" s="292" t="s">
        <v>124</v>
      </c>
      <c r="C197" s="298">
        <v>-0.44364167359516793</v>
      </c>
      <c r="D197" s="298">
        <v>0.52693725149103077</v>
      </c>
      <c r="E197" s="298">
        <v>1.3223050355475481</v>
      </c>
      <c r="F197" s="298">
        <v>-0.61864890547710127</v>
      </c>
      <c r="G197" s="298">
        <v>-0.39988012913334658</v>
      </c>
      <c r="H197" s="298">
        <v>0.4708871764332534</v>
      </c>
      <c r="I197" s="298">
        <v>-1.090297964407106</v>
      </c>
      <c r="J197" s="298">
        <v>0.16305978631092674</v>
      </c>
      <c r="K197" s="298">
        <v>-7.1731774551446983E-2</v>
      </c>
      <c r="L197" s="298">
        <v>0.1823751233523245</v>
      </c>
      <c r="M197" s="298">
        <v>-0.16033430352806391</v>
      </c>
    </row>
    <row r="198" spans="2:13" x14ac:dyDescent="0.3">
      <c r="B198" s="292" t="s">
        <v>126</v>
      </c>
      <c r="C198" s="298">
        <v>4.4727704458502249</v>
      </c>
      <c r="D198" s="298">
        <v>-1.8757648763450216</v>
      </c>
      <c r="E198" s="298">
        <v>-0.97827698116549966</v>
      </c>
      <c r="F198" s="298">
        <v>0.62042096950986592</v>
      </c>
      <c r="G198" s="298">
        <v>-0.86800674223772734</v>
      </c>
      <c r="H198" s="298">
        <v>2.1966430328144102</v>
      </c>
      <c r="I198" s="298">
        <v>-0.83135579424549677</v>
      </c>
      <c r="J198" s="298">
        <v>0.14794455945230475</v>
      </c>
      <c r="K198" s="298">
        <v>-0.30401022459084792</v>
      </c>
      <c r="L198" s="298">
        <v>0.22395659896456613</v>
      </c>
      <c r="M198" s="298">
        <v>0.55830783000593864</v>
      </c>
    </row>
    <row r="199" spans="2:13" x14ac:dyDescent="0.3">
      <c r="B199" s="292" t="s">
        <v>128</v>
      </c>
      <c r="C199" s="298">
        <v>3.1362482123349609</v>
      </c>
      <c r="D199" s="298">
        <v>-1.8321595757042104</v>
      </c>
      <c r="E199" s="298">
        <v>-1.0938347804908586</v>
      </c>
      <c r="F199" s="298">
        <v>0.74639429012561842</v>
      </c>
      <c r="G199" s="298">
        <v>-1.5570007320271364</v>
      </c>
      <c r="H199" s="298">
        <v>3.0634992867809392</v>
      </c>
      <c r="I199" s="298">
        <v>-0.92523367616345586</v>
      </c>
      <c r="J199" s="298">
        <v>-0.27398332500254619</v>
      </c>
      <c r="K199" s="298">
        <v>0.62360375269270063</v>
      </c>
      <c r="L199" s="298">
        <v>-0.27353793344216687</v>
      </c>
      <c r="M199" s="298">
        <v>-6.2626256794746898E-2</v>
      </c>
    </row>
    <row r="200" spans="2:13" x14ac:dyDescent="0.3">
      <c r="B200" s="292" t="s">
        <v>130</v>
      </c>
      <c r="C200" s="298">
        <v>-0.60597771602504347</v>
      </c>
      <c r="D200" s="298">
        <v>0.67786871144443206</v>
      </c>
      <c r="E200" s="298">
        <v>1.4723897978553648</v>
      </c>
      <c r="F200" s="298">
        <v>-0.64644351116766419</v>
      </c>
      <c r="G200" s="298">
        <v>-0.43613956259708458</v>
      </c>
      <c r="H200" s="298">
        <v>0.6839933973203578</v>
      </c>
      <c r="I200" s="298">
        <v>-1.0475758943722078</v>
      </c>
      <c r="J200" s="298">
        <v>0.30614527364466243</v>
      </c>
      <c r="K200" s="298">
        <v>-6.0014661613775826E-2</v>
      </c>
      <c r="L200" s="298">
        <v>1.152778546644251E-2</v>
      </c>
      <c r="M200" s="298">
        <v>-2.1071608100204E-2</v>
      </c>
    </row>
    <row r="201" spans="2:13" x14ac:dyDescent="0.3">
      <c r="B201" s="292" t="s">
        <v>132</v>
      </c>
      <c r="C201" s="298">
        <v>-1.3009641039363393</v>
      </c>
      <c r="D201" s="298">
        <v>0.39914158077863776</v>
      </c>
      <c r="E201" s="298">
        <v>0.91296163114800122</v>
      </c>
      <c r="F201" s="298">
        <v>-0.40695185369290521</v>
      </c>
      <c r="G201" s="298">
        <v>-0.41978098291914789</v>
      </c>
      <c r="H201" s="298">
        <v>0.60152976681892223</v>
      </c>
      <c r="I201" s="298">
        <v>-0.27098752034103812</v>
      </c>
      <c r="J201" s="298">
        <v>-4.9127290290211276E-2</v>
      </c>
      <c r="K201" s="298">
        <v>-9.6734147252008646E-3</v>
      </c>
      <c r="L201" s="298">
        <v>-0.22666702329830832</v>
      </c>
      <c r="M201" s="298">
        <v>0.18131669982549667</v>
      </c>
    </row>
    <row r="202" spans="2:13" x14ac:dyDescent="0.3">
      <c r="B202" s="292" t="s">
        <v>135</v>
      </c>
      <c r="C202" s="298">
        <v>-1.2594370778009263</v>
      </c>
      <c r="D202" s="298">
        <v>1.193933800334553</v>
      </c>
      <c r="E202" s="298">
        <v>1.9005707255146536</v>
      </c>
      <c r="F202" s="298">
        <v>-0.7001208199910115</v>
      </c>
      <c r="G202" s="298">
        <v>-0.19525577599236579</v>
      </c>
      <c r="H202" s="298">
        <v>1.2091215981955044</v>
      </c>
      <c r="I202" s="298">
        <v>-0.57033735921212425</v>
      </c>
      <c r="J202" s="298">
        <v>0.66440221008146694</v>
      </c>
      <c r="K202" s="298">
        <v>-0.13710140028547199</v>
      </c>
      <c r="L202" s="298">
        <v>-0.22446963756854912</v>
      </c>
      <c r="M202" s="298">
        <v>1.6577982152423617E-2</v>
      </c>
    </row>
    <row r="203" spans="2:13" x14ac:dyDescent="0.3">
      <c r="B203" s="292" t="s">
        <v>137</v>
      </c>
      <c r="C203" s="298">
        <v>-1.6485399123593423</v>
      </c>
      <c r="D203" s="298">
        <v>0.90628932585220678</v>
      </c>
      <c r="E203" s="298">
        <v>1.2853623342947043</v>
      </c>
      <c r="F203" s="298">
        <v>-0.48787949934113278</v>
      </c>
      <c r="G203" s="298">
        <v>-2.1134580208079861E-4</v>
      </c>
      <c r="H203" s="298">
        <v>0.94710458181117885</v>
      </c>
      <c r="I203" s="298">
        <v>-0.10144942199774899</v>
      </c>
      <c r="J203" s="298">
        <v>0.40386997604075603</v>
      </c>
      <c r="K203" s="298">
        <v>-0.13572673900620721</v>
      </c>
      <c r="L203" s="298">
        <v>-6.3962411092440538E-2</v>
      </c>
      <c r="M203" s="298">
        <v>5.3087282306608745E-2</v>
      </c>
    </row>
    <row r="204" spans="2:13" x14ac:dyDescent="0.3">
      <c r="B204" s="292" t="s">
        <v>156</v>
      </c>
      <c r="C204" s="298">
        <v>-1.4654414176984849</v>
      </c>
      <c r="D204" s="298">
        <v>0.3504077185343894</v>
      </c>
      <c r="E204" s="298">
        <v>0.54651382068973653</v>
      </c>
      <c r="F204" s="298">
        <v>-0.32121101605355601</v>
      </c>
      <c r="G204" s="298">
        <v>-4.0170712150832937E-5</v>
      </c>
      <c r="H204" s="298">
        <v>0.35233052902230111</v>
      </c>
      <c r="I204" s="298">
        <v>-0.15489907560226632</v>
      </c>
      <c r="J204" s="298">
        <v>4.1902059340880475E-2</v>
      </c>
      <c r="K204" s="298">
        <v>-0.14405566198458633</v>
      </c>
      <c r="L204" s="298">
        <v>8.3244045758484778E-2</v>
      </c>
      <c r="M204" s="298">
        <v>-0.16647680800301001</v>
      </c>
    </row>
    <row r="205" spans="2:13" x14ac:dyDescent="0.3">
      <c r="B205" s="292" t="s">
        <v>158</v>
      </c>
      <c r="C205" s="298">
        <v>-0.17721842897258555</v>
      </c>
      <c r="D205" s="298">
        <v>0.23563002847847456</v>
      </c>
      <c r="E205" s="298">
        <v>0.7520325873733672</v>
      </c>
      <c r="F205" s="298">
        <v>-0.39875519938262705</v>
      </c>
      <c r="G205" s="298">
        <v>0.12110261709144952</v>
      </c>
      <c r="H205" s="298">
        <v>-0.13927243017280186</v>
      </c>
      <c r="I205" s="298">
        <v>-0.24345794135529319</v>
      </c>
      <c r="J205" s="298">
        <v>-0.22410635377231289</v>
      </c>
      <c r="K205" s="298">
        <v>-0.22333686488839574</v>
      </c>
      <c r="L205" s="298">
        <v>-0.48947309373958814</v>
      </c>
      <c r="M205" s="298">
        <v>0.11545948133169816</v>
      </c>
    </row>
    <row r="206" spans="2:13" x14ac:dyDescent="0.3">
      <c r="B206" s="292" t="s">
        <v>160</v>
      </c>
      <c r="C206" s="298">
        <v>-1.5438442737902112</v>
      </c>
      <c r="D206" s="298">
        <v>0.43939600254975508</v>
      </c>
      <c r="E206" s="298">
        <v>0.532583032338525</v>
      </c>
      <c r="F206" s="298">
        <v>-0.14357801587945718</v>
      </c>
      <c r="G206" s="298">
        <v>0.17200083017277343</v>
      </c>
      <c r="H206" s="298">
        <v>0.3056333966025262</v>
      </c>
      <c r="I206" s="298">
        <v>0.87802479163264235</v>
      </c>
      <c r="J206" s="298">
        <v>-0.48094302426068725</v>
      </c>
      <c r="K206" s="298">
        <v>0.5028726486877495</v>
      </c>
      <c r="L206" s="298">
        <v>7.5406317890029884E-2</v>
      </c>
      <c r="M206" s="298">
        <v>4.2166622706994422E-2</v>
      </c>
    </row>
    <row r="207" spans="2:13" x14ac:dyDescent="0.3">
      <c r="B207" s="292" t="s">
        <v>305</v>
      </c>
      <c r="C207" s="298">
        <v>2.3276794080904271</v>
      </c>
      <c r="D207" s="298">
        <v>-0.47025340160364876</v>
      </c>
      <c r="E207" s="298">
        <v>0.55235873097285315</v>
      </c>
      <c r="F207" s="298">
        <v>-5.2225970586117158E-2</v>
      </c>
      <c r="G207" s="298">
        <v>-0.90060963983513453</v>
      </c>
      <c r="H207" s="298">
        <v>1.4010183767218556</v>
      </c>
      <c r="I207" s="298">
        <v>-5.3088083457259808E-2</v>
      </c>
      <c r="J207" s="298">
        <v>0.89066398275836567</v>
      </c>
      <c r="K207" s="298">
        <v>-0.18288056249224546</v>
      </c>
      <c r="L207" s="298">
        <v>-0.48496218821228826</v>
      </c>
      <c r="M207" s="298">
        <v>-9.720242367517172E-2</v>
      </c>
    </row>
    <row r="208" spans="2:13" x14ac:dyDescent="0.3">
      <c r="B208" s="292" t="s">
        <v>306</v>
      </c>
      <c r="C208" s="298">
        <v>-1.0251331984707863</v>
      </c>
      <c r="D208" s="298">
        <v>0.48083085666892139</v>
      </c>
      <c r="E208" s="298">
        <v>0.61106692126928441</v>
      </c>
      <c r="F208" s="298">
        <v>-0.33562855418570048</v>
      </c>
      <c r="G208" s="298">
        <v>4.9746356722995586E-2</v>
      </c>
      <c r="H208" s="298">
        <v>0.27993938279090375</v>
      </c>
      <c r="I208" s="298">
        <v>-0.31973176152821214</v>
      </c>
      <c r="J208" s="298">
        <v>0.14641261231371377</v>
      </c>
      <c r="K208" s="298">
        <v>0.2317035952483778</v>
      </c>
      <c r="L208" s="298">
        <v>2.0974095505117404E-2</v>
      </c>
      <c r="M208" s="298">
        <v>-0.1564008254601397</v>
      </c>
    </row>
    <row r="209" spans="2:13" x14ac:dyDescent="0.3">
      <c r="B209" s="292" t="s">
        <v>307</v>
      </c>
      <c r="C209" s="298">
        <v>-0.99542500235982223</v>
      </c>
      <c r="D209" s="298">
        <v>0.49483250035945348</v>
      </c>
      <c r="E209" s="298">
        <v>1.0838684432697379</v>
      </c>
      <c r="F209" s="298">
        <v>-0.4925748465854185</v>
      </c>
      <c r="G209" s="298">
        <v>-0.25206451614981401</v>
      </c>
      <c r="H209" s="298">
        <v>0.4995023798154305</v>
      </c>
      <c r="I209" s="298">
        <v>-0.51084811670014119</v>
      </c>
      <c r="J209" s="298">
        <v>4.9929394913583725E-2</v>
      </c>
      <c r="K209" s="298">
        <v>-9.4271264997161111E-2</v>
      </c>
      <c r="L209" s="298">
        <v>5.6458447012845241E-2</v>
      </c>
      <c r="M209" s="298">
        <v>-0.14889797939497446</v>
      </c>
    </row>
    <row r="210" spans="2:13" x14ac:dyDescent="0.3">
      <c r="B210" s="292" t="s">
        <v>42</v>
      </c>
      <c r="C210" s="298">
        <v>-1.919742883868736</v>
      </c>
      <c r="D210" s="298">
        <v>-0.22960068759882565</v>
      </c>
      <c r="E210" s="298">
        <v>-1.1939302872275026</v>
      </c>
      <c r="F210" s="298">
        <v>8.9489456979062229E-2</v>
      </c>
      <c r="G210" s="298">
        <v>0.49976356298830382</v>
      </c>
      <c r="H210" s="298">
        <v>-0.26893565930583346</v>
      </c>
      <c r="I210" s="298">
        <v>-0.42670797016611894</v>
      </c>
      <c r="J210" s="298">
        <v>0.3821739713313736</v>
      </c>
      <c r="K210" s="298">
        <v>-0.18708190778340178</v>
      </c>
      <c r="L210" s="298">
        <v>0.51897394936653007</v>
      </c>
      <c r="M210" s="298">
        <v>0.1663859339118102</v>
      </c>
    </row>
    <row r="211" spans="2:13" x14ac:dyDescent="0.3">
      <c r="B211" s="292" t="s">
        <v>48</v>
      </c>
      <c r="C211" s="298">
        <v>-2.4831342708329087</v>
      </c>
      <c r="D211" s="298">
        <v>-0.43509804032536642</v>
      </c>
      <c r="E211" s="298">
        <v>-1.7263502729145372</v>
      </c>
      <c r="F211" s="298">
        <v>0.24226406641915427</v>
      </c>
      <c r="G211" s="298">
        <v>0.44241687090708931</v>
      </c>
      <c r="H211" s="298">
        <v>-0.31673305977283545</v>
      </c>
      <c r="I211" s="298">
        <v>-0.14170171786056127</v>
      </c>
      <c r="J211" s="298">
        <v>0.41852064362969765</v>
      </c>
      <c r="K211" s="298">
        <v>-0.21910703075700091</v>
      </c>
      <c r="L211" s="298">
        <v>-8.6416264239743121E-2</v>
      </c>
      <c r="M211" s="298">
        <v>0.18175217669462002</v>
      </c>
    </row>
    <row r="212" spans="2:13" x14ac:dyDescent="0.3">
      <c r="B212" s="292" t="s">
        <v>50</v>
      </c>
      <c r="C212" s="298">
        <v>-1.283430544316337</v>
      </c>
      <c r="D212" s="298">
        <v>-0.5828030863686261</v>
      </c>
      <c r="E212" s="298">
        <v>-1.3296627584667384</v>
      </c>
      <c r="F212" s="298">
        <v>4.3962606904897998E-2</v>
      </c>
      <c r="G212" s="298">
        <v>0.22942297617491822</v>
      </c>
      <c r="H212" s="298">
        <v>-0.67734555781727679</v>
      </c>
      <c r="I212" s="298">
        <v>-0.92520176248384289</v>
      </c>
      <c r="J212" s="298">
        <v>0.16141998005105077</v>
      </c>
      <c r="K212" s="298">
        <v>-0.19780336537478729</v>
      </c>
      <c r="L212" s="298">
        <v>0.42014352544188588</v>
      </c>
      <c r="M212" s="298">
        <v>-0.19008816565300915</v>
      </c>
    </row>
    <row r="213" spans="2:13" x14ac:dyDescent="0.3">
      <c r="B213" s="292" t="s">
        <v>52</v>
      </c>
      <c r="C213" s="298">
        <v>-2.3503913654480986</v>
      </c>
      <c r="D213" s="298">
        <v>-0.33771464719639988</v>
      </c>
      <c r="E213" s="298">
        <v>-1.3978782343805611</v>
      </c>
      <c r="F213" s="298">
        <v>0.17744707140585356</v>
      </c>
      <c r="G213" s="298">
        <v>0.43104715690920936</v>
      </c>
      <c r="H213" s="298">
        <v>-0.25787158173512448</v>
      </c>
      <c r="I213" s="298">
        <v>-1.5052524397620216E-2</v>
      </c>
      <c r="J213" s="298">
        <v>0.2606287136113935</v>
      </c>
      <c r="K213" s="298">
        <v>-0.20689707616032418</v>
      </c>
      <c r="L213" s="298">
        <v>5.6929726709122407E-2</v>
      </c>
      <c r="M213" s="298">
        <v>9.9395617826452121E-2</v>
      </c>
    </row>
    <row r="214" spans="2:13" x14ac:dyDescent="0.3">
      <c r="B214" s="292" t="s">
        <v>54</v>
      </c>
      <c r="C214" s="298">
        <v>-0.16545944714934163</v>
      </c>
      <c r="D214" s="298">
        <v>-0.1856075954572384</v>
      </c>
      <c r="E214" s="298">
        <v>-1.1490955745626228</v>
      </c>
      <c r="F214" s="298">
        <v>4.929314780567564E-2</v>
      </c>
      <c r="G214" s="298">
        <v>0.34518096344392363</v>
      </c>
      <c r="H214" s="298">
        <v>-0.89413205934116546</v>
      </c>
      <c r="I214" s="298">
        <v>-0.98182544270437722</v>
      </c>
      <c r="J214" s="298">
        <v>0.33025306625478545</v>
      </c>
      <c r="K214" s="298">
        <v>1.0666234545659423</v>
      </c>
      <c r="L214" s="298">
        <v>-0.24513192616982699</v>
      </c>
      <c r="M214" s="298">
        <v>-0.3422108862101863</v>
      </c>
    </row>
    <row r="215" spans="2:13" x14ac:dyDescent="0.3">
      <c r="B215" s="292" t="s">
        <v>75</v>
      </c>
      <c r="C215" s="298">
        <v>-2.5790241725088134</v>
      </c>
      <c r="D215" s="298">
        <v>-0.25445045738373206</v>
      </c>
      <c r="E215" s="298">
        <v>-1.4913290550527907</v>
      </c>
      <c r="F215" s="298">
        <v>0.18643328167359685</v>
      </c>
      <c r="G215" s="298">
        <v>0.57642203924947488</v>
      </c>
      <c r="H215" s="298">
        <v>-0.22500533764764694</v>
      </c>
      <c r="I215" s="298">
        <v>6.5339756410787656E-3</v>
      </c>
      <c r="J215" s="298">
        <v>0.49276789641939372</v>
      </c>
      <c r="K215" s="298">
        <v>-0.29912012856886555</v>
      </c>
      <c r="L215" s="298">
        <v>-0.11834377100639898</v>
      </c>
      <c r="M215" s="298">
        <v>-7.4039175004387947E-2</v>
      </c>
    </row>
    <row r="216" spans="2:13" x14ac:dyDescent="0.3">
      <c r="B216" s="292" t="s">
        <v>77</v>
      </c>
      <c r="C216" s="298">
        <v>-2.6295593429383128</v>
      </c>
      <c r="D216" s="298">
        <v>-0.32937197759775227</v>
      </c>
      <c r="E216" s="298">
        <v>-1.6590888985585968</v>
      </c>
      <c r="F216" s="298">
        <v>0.2269714322928795</v>
      </c>
      <c r="G216" s="298">
        <v>0.60538263888820065</v>
      </c>
      <c r="H216" s="298">
        <v>-0.2991793305075271</v>
      </c>
      <c r="I216" s="298">
        <v>1.1851525126487478E-2</v>
      </c>
      <c r="J216" s="298">
        <v>0.49160568270770899</v>
      </c>
      <c r="K216" s="298">
        <v>-0.30788639341831064</v>
      </c>
      <c r="L216" s="298">
        <v>-0.12501417649677965</v>
      </c>
      <c r="M216" s="298">
        <v>-8.3283476955234179E-2</v>
      </c>
    </row>
    <row r="217" spans="2:13" x14ac:dyDescent="0.3">
      <c r="B217" s="292" t="s">
        <v>79</v>
      </c>
      <c r="C217" s="298">
        <v>-2.5682727805111929</v>
      </c>
      <c r="D217" s="298">
        <v>-0.19936559170838025</v>
      </c>
      <c r="E217" s="298">
        <v>-1.4640983283961342</v>
      </c>
      <c r="F217" s="298">
        <v>0.16693596517882331</v>
      </c>
      <c r="G217" s="298">
        <v>0.59717102802114386</v>
      </c>
      <c r="H217" s="298">
        <v>-0.18487012283703497</v>
      </c>
      <c r="I217" s="298">
        <v>-9.3104373201604224E-2</v>
      </c>
      <c r="J217" s="298">
        <v>0.60771754168601766</v>
      </c>
      <c r="K217" s="298">
        <v>-0.3118841512289976</v>
      </c>
      <c r="L217" s="298">
        <v>-0.12826125902380034</v>
      </c>
      <c r="M217" s="298">
        <v>-6.4912131180285493E-2</v>
      </c>
    </row>
    <row r="218" spans="2:13" x14ac:dyDescent="0.3">
      <c r="B218" s="292" t="s">
        <v>81</v>
      </c>
      <c r="C218" s="298">
        <v>-1.5134614078005642</v>
      </c>
      <c r="D218" s="298">
        <v>-0.50159218163932429</v>
      </c>
      <c r="E218" s="298">
        <v>-0.9546465621774427</v>
      </c>
      <c r="F218" s="298">
        <v>3.1760292773160774E-2</v>
      </c>
      <c r="G218" s="298">
        <v>3.7909692969265101E-2</v>
      </c>
      <c r="H218" s="298">
        <v>-0.43840542699201662</v>
      </c>
      <c r="I218" s="298">
        <v>-0.34273836325889295</v>
      </c>
      <c r="J218" s="298">
        <v>-0.20230355075375955</v>
      </c>
      <c r="K218" s="298">
        <v>-0.11182546821884295</v>
      </c>
      <c r="L218" s="298">
        <v>0.21568741677284747</v>
      </c>
      <c r="M218" s="298">
        <v>-4.9480421021965933E-2</v>
      </c>
    </row>
    <row r="219" spans="2:13" x14ac:dyDescent="0.3">
      <c r="B219" s="292" t="s">
        <v>83</v>
      </c>
      <c r="C219" s="298">
        <v>-1.9645032612373807</v>
      </c>
      <c r="D219" s="298">
        <v>-0.38550915385107526</v>
      </c>
      <c r="E219" s="298">
        <v>-1.1824813886321071</v>
      </c>
      <c r="F219" s="298">
        <v>8.1643985355536713E-2</v>
      </c>
      <c r="G219" s="298">
        <v>0.23290846685776923</v>
      </c>
      <c r="H219" s="298">
        <v>-0.33061526095016908</v>
      </c>
      <c r="I219" s="298">
        <v>-0.28288564557921847</v>
      </c>
      <c r="J219" s="298">
        <v>0.17527652656759152</v>
      </c>
      <c r="K219" s="298">
        <v>-0.20813537582306388</v>
      </c>
      <c r="L219" s="298">
        <v>-5.5488406590267915E-2</v>
      </c>
      <c r="M219" s="298">
        <v>-9.6189816539669584E-2</v>
      </c>
    </row>
    <row r="220" spans="2:13" x14ac:dyDescent="0.3">
      <c r="B220" s="292" t="s">
        <v>85</v>
      </c>
      <c r="C220" s="298">
        <v>-1.4651927554321325</v>
      </c>
      <c r="D220" s="298">
        <v>-0.43943455274984489</v>
      </c>
      <c r="E220" s="298">
        <v>-0.91934829207379076</v>
      </c>
      <c r="F220" s="298">
        <v>1.4662550001807852E-2</v>
      </c>
      <c r="G220" s="298">
        <v>9.3931774309269939E-2</v>
      </c>
      <c r="H220" s="298">
        <v>-0.40839371670703739</v>
      </c>
      <c r="I220" s="298">
        <v>-0.44409648840385246</v>
      </c>
      <c r="J220" s="298">
        <v>-0.10643208332914042</v>
      </c>
      <c r="K220" s="298">
        <v>-0.1137230911067941</v>
      </c>
      <c r="L220" s="298">
        <v>0.33523833030253331</v>
      </c>
      <c r="M220" s="298">
        <v>-3.2613145495964226E-3</v>
      </c>
    </row>
    <row r="221" spans="2:13" x14ac:dyDescent="0.3">
      <c r="B221" s="292" t="s">
        <v>87</v>
      </c>
      <c r="C221" s="298">
        <v>-1.0983444720467062</v>
      </c>
      <c r="D221" s="298">
        <v>-0.68712333776649881</v>
      </c>
      <c r="E221" s="298">
        <v>-1.0356043487843414</v>
      </c>
      <c r="F221" s="298">
        <v>2.2349536464200324E-2</v>
      </c>
      <c r="G221" s="298">
        <v>-0.16318897273515809</v>
      </c>
      <c r="H221" s="298">
        <v>-0.58478497214002545</v>
      </c>
      <c r="I221" s="298">
        <v>-0.71567114382006847</v>
      </c>
      <c r="J221" s="298">
        <v>-0.31618198039047385</v>
      </c>
      <c r="K221" s="298">
        <v>-2.1383274656317501E-2</v>
      </c>
      <c r="L221" s="298">
        <v>0.37109192487940557</v>
      </c>
      <c r="M221" s="298">
        <v>0.13692207121359476</v>
      </c>
    </row>
    <row r="222" spans="2:13" x14ac:dyDescent="0.3">
      <c r="B222" s="292" t="s">
        <v>89</v>
      </c>
      <c r="C222" s="298">
        <v>-2.0678230745376247</v>
      </c>
      <c r="D222" s="298">
        <v>0.19412178344466516</v>
      </c>
      <c r="E222" s="298">
        <v>0.27253832078768353</v>
      </c>
      <c r="F222" s="298">
        <v>-0.13772663011752151</v>
      </c>
      <c r="G222" s="298">
        <v>7.082551834702018E-2</v>
      </c>
      <c r="H222" s="298">
        <v>0.33287645320800296</v>
      </c>
      <c r="I222" s="298">
        <v>0.73111839608940932</v>
      </c>
      <c r="J222" s="298">
        <v>-0.40182201942658607</v>
      </c>
      <c r="K222" s="298">
        <v>-9.4848066561277727E-2</v>
      </c>
      <c r="L222" s="298">
        <v>3.8711229470706356E-2</v>
      </c>
      <c r="M222" s="298">
        <v>-3.7104948550757313E-2</v>
      </c>
    </row>
    <row r="223" spans="2:13" x14ac:dyDescent="0.3">
      <c r="B223" s="292" t="s">
        <v>99</v>
      </c>
      <c r="C223" s="298">
        <v>-1.7924890778316727</v>
      </c>
      <c r="D223" s="298">
        <v>0.63221057512890033</v>
      </c>
      <c r="E223" s="298">
        <v>1.1301923008581696</v>
      </c>
      <c r="F223" s="298">
        <v>-0.36344419977836706</v>
      </c>
      <c r="G223" s="298">
        <v>-5.497372618184361E-2</v>
      </c>
      <c r="H223" s="298">
        <v>0.75306586584627855</v>
      </c>
      <c r="I223" s="298">
        <v>0.55081123213923999</v>
      </c>
      <c r="J223" s="298">
        <v>-0.23827931864389504</v>
      </c>
      <c r="K223" s="298">
        <v>-6.2841845167729657E-2</v>
      </c>
      <c r="L223" s="298">
        <v>6.0454265591691835E-2</v>
      </c>
      <c r="M223" s="298">
        <v>4.2538158734822036E-2</v>
      </c>
    </row>
    <row r="224" spans="2:13" x14ac:dyDescent="0.3">
      <c r="B224" s="292" t="s">
        <v>101</v>
      </c>
      <c r="C224" s="298">
        <v>1.1936341202360685</v>
      </c>
      <c r="D224" s="298">
        <v>-0.35952626865577431</v>
      </c>
      <c r="E224" s="298">
        <v>-0.30648280572577941</v>
      </c>
      <c r="F224" s="298">
        <v>-0.13622601634463141</v>
      </c>
      <c r="G224" s="298">
        <v>0.43026728719242324</v>
      </c>
      <c r="H224" s="298">
        <v>-1.2849867952985294</v>
      </c>
      <c r="I224" s="298">
        <v>-0.49482332993770045</v>
      </c>
      <c r="J224" s="298">
        <v>-0.58894654755562714</v>
      </c>
      <c r="K224" s="298">
        <v>0.37551569277807229</v>
      </c>
      <c r="L224" s="298">
        <v>-0.51728580470091323</v>
      </c>
      <c r="M224" s="298">
        <v>0.28080014874518366</v>
      </c>
    </row>
    <row r="225" spans="2:13" x14ac:dyDescent="0.3">
      <c r="B225" s="292" t="s">
        <v>103</v>
      </c>
      <c r="C225" s="298">
        <v>-1.3132280930137952</v>
      </c>
      <c r="D225" s="298">
        <v>-0.69432305743749312</v>
      </c>
      <c r="E225" s="298">
        <v>-1.1611357384927825</v>
      </c>
      <c r="F225" s="298">
        <v>1.7595987164379205E-2</v>
      </c>
      <c r="G225" s="298">
        <v>-8.6942436366909667E-2</v>
      </c>
      <c r="H225" s="298">
        <v>-0.66358874626760145</v>
      </c>
      <c r="I225" s="298">
        <v>-0.67475313465981934</v>
      </c>
      <c r="J225" s="298">
        <v>-0.14557356945038105</v>
      </c>
      <c r="K225" s="298">
        <v>-0.18063413572808387</v>
      </c>
      <c r="L225" s="298">
        <v>-0.10910138080270437</v>
      </c>
      <c r="M225" s="298">
        <v>-0.37093350598563379</v>
      </c>
    </row>
    <row r="226" spans="2:13" x14ac:dyDescent="0.3">
      <c r="B226" s="292" t="s">
        <v>105</v>
      </c>
      <c r="C226" s="298">
        <v>3.2202705774427822</v>
      </c>
      <c r="D226" s="298">
        <v>-1.3328750514416434</v>
      </c>
      <c r="E226" s="298">
        <v>-1.6827540389964344</v>
      </c>
      <c r="F226" s="298">
        <v>0.90901677525379809</v>
      </c>
      <c r="G226" s="298">
        <v>0.96128657745348034</v>
      </c>
      <c r="H226" s="298">
        <v>1.7284339072572117</v>
      </c>
      <c r="I226" s="298">
        <v>-1.5713968487974436E-3</v>
      </c>
      <c r="J226" s="298">
        <v>-0.51199027731882074</v>
      </c>
      <c r="K226" s="298">
        <v>0.19570905258772511</v>
      </c>
      <c r="L226" s="298">
        <v>-0.3351109932642764</v>
      </c>
      <c r="M226" s="298">
        <v>5.5589167009240673E-2</v>
      </c>
    </row>
    <row r="227" spans="2:13" x14ac:dyDescent="0.3">
      <c r="B227" s="292" t="s">
        <v>201</v>
      </c>
      <c r="C227" s="298">
        <v>1.8223519626897764</v>
      </c>
      <c r="D227" s="298">
        <v>0.75534124134956659</v>
      </c>
      <c r="E227" s="298">
        <v>1.0048685670131587</v>
      </c>
      <c r="F227" s="298">
        <v>-0.37707800709769845</v>
      </c>
      <c r="G227" s="298">
        <v>1.6540541914234304</v>
      </c>
      <c r="H227" s="298">
        <v>-1.0427701521965462</v>
      </c>
      <c r="I227" s="298">
        <v>0.31957826428382813</v>
      </c>
      <c r="J227" s="298">
        <v>-0.2707732541940831</v>
      </c>
      <c r="K227" s="298">
        <v>0.23366724429271818</v>
      </c>
      <c r="L227" s="298">
        <v>-0.20266937966173987</v>
      </c>
      <c r="M227" s="298">
        <v>0.19753491703260628</v>
      </c>
    </row>
    <row r="228" spans="2:13" x14ac:dyDescent="0.3">
      <c r="B228" s="292" t="s">
        <v>203</v>
      </c>
      <c r="C228" s="298">
        <v>1.1550290273292696</v>
      </c>
      <c r="D228" s="298">
        <v>0.76325705916726638</v>
      </c>
      <c r="E228" s="298">
        <v>1.1143725141649767</v>
      </c>
      <c r="F228" s="298">
        <v>-0.41015674325306639</v>
      </c>
      <c r="G228" s="298">
        <v>1.441755739146781</v>
      </c>
      <c r="H228" s="298">
        <v>-0.68890890495290014</v>
      </c>
      <c r="I228" s="298">
        <v>0.35985071549051006</v>
      </c>
      <c r="J228" s="298">
        <v>-0.21437308717492418</v>
      </c>
      <c r="K228" s="298">
        <v>-8.0600145371301377E-2</v>
      </c>
      <c r="L228" s="298">
        <v>-0.12175541114515046</v>
      </c>
      <c r="M228" s="298">
        <v>0.25324909866167106</v>
      </c>
    </row>
    <row r="229" spans="2:13" x14ac:dyDescent="0.3">
      <c r="B229" s="292" t="s">
        <v>205</v>
      </c>
      <c r="C229" s="298">
        <v>1.6733439834369181</v>
      </c>
      <c r="D229" s="298">
        <v>0.99979464054146261</v>
      </c>
      <c r="E229" s="298">
        <v>1.0698169407009293</v>
      </c>
      <c r="F229" s="298">
        <v>-0.36787544530711952</v>
      </c>
      <c r="G229" s="298">
        <v>1.6421130281908047</v>
      </c>
      <c r="H229" s="298">
        <v>-0.82414108092014826</v>
      </c>
      <c r="I229" s="298">
        <v>0.28681830726248242</v>
      </c>
      <c r="J229" s="298">
        <v>-3.2802565602167863E-2</v>
      </c>
      <c r="K229" s="298">
        <v>0.64696677399362112</v>
      </c>
      <c r="L229" s="298">
        <v>-0.17923806910588608</v>
      </c>
      <c r="M229" s="298">
        <v>0.18346542906985525</v>
      </c>
    </row>
    <row r="230" spans="2:13" x14ac:dyDescent="0.3">
      <c r="B230" s="292" t="s">
        <v>207</v>
      </c>
      <c r="C230" s="298">
        <v>0.46806777043205522</v>
      </c>
      <c r="D230" s="298">
        <v>0.86115093413312049</v>
      </c>
      <c r="E230" s="298">
        <v>1.4010335675950869</v>
      </c>
      <c r="F230" s="298">
        <v>-0.51253452612946837</v>
      </c>
      <c r="G230" s="298">
        <v>0.89278346770867256</v>
      </c>
      <c r="H230" s="298">
        <v>-0.10045748909838031</v>
      </c>
      <c r="I230" s="298">
        <v>-4.6967942221937918E-2</v>
      </c>
      <c r="J230" s="298">
        <v>-3.6439529800111989E-2</v>
      </c>
      <c r="K230" s="298">
        <v>-7.2831161779458392E-2</v>
      </c>
      <c r="L230" s="298">
        <v>0.29214123864871566</v>
      </c>
      <c r="M230" s="298">
        <v>0.1930497600733187</v>
      </c>
    </row>
    <row r="231" spans="2:13" x14ac:dyDescent="0.3">
      <c r="B231" s="292" t="s">
        <v>91</v>
      </c>
      <c r="C231" s="298">
        <v>-1.1221749475741445</v>
      </c>
      <c r="D231" s="298">
        <v>-0.53141004347417609</v>
      </c>
      <c r="E231" s="298">
        <v>-0.55162045213026156</v>
      </c>
      <c r="F231" s="298">
        <v>-7.1097448654696305E-2</v>
      </c>
      <c r="G231" s="298">
        <v>-0.25671114313780669</v>
      </c>
      <c r="H231" s="298">
        <v>-0.42499539473853704</v>
      </c>
      <c r="I231" s="298">
        <v>-0.39500322532134524</v>
      </c>
      <c r="J231" s="298">
        <v>-0.50766577421119363</v>
      </c>
      <c r="K231" s="298">
        <v>-4.0391486522688057E-2</v>
      </c>
      <c r="L231" s="298">
        <v>0.17142787386571376</v>
      </c>
      <c r="M231" s="298">
        <v>-9.4683086215875165E-2</v>
      </c>
    </row>
    <row r="232" spans="2:13" x14ac:dyDescent="0.3">
      <c r="B232" s="292" t="s">
        <v>93</v>
      </c>
      <c r="C232" s="298">
        <v>-1.9423873753225225</v>
      </c>
      <c r="D232" s="298">
        <v>-8.8611248997414765E-2</v>
      </c>
      <c r="E232" s="298">
        <v>-0.27899389421160586</v>
      </c>
      <c r="F232" s="298">
        <v>-3.668114505662174E-2</v>
      </c>
      <c r="G232" s="298">
        <v>0.16607041013625415</v>
      </c>
      <c r="H232" s="298">
        <v>2.2919694978003152E-2</v>
      </c>
      <c r="I232" s="298">
        <v>0.52090111956966134</v>
      </c>
      <c r="J232" s="298">
        <v>-0.31847626591578343</v>
      </c>
      <c r="K232" s="298">
        <v>-0.25363014839330011</v>
      </c>
      <c r="L232" s="298">
        <v>-0.13707072467571682</v>
      </c>
      <c r="M232" s="298">
        <v>0.17048249280747163</v>
      </c>
    </row>
    <row r="233" spans="2:13" x14ac:dyDescent="0.3">
      <c r="B233" s="292" t="s">
        <v>95</v>
      </c>
      <c r="C233" s="298">
        <v>-1.5902531971636082</v>
      </c>
      <c r="D233" s="298">
        <v>-0.22289620997857593</v>
      </c>
      <c r="E233" s="298">
        <v>-9.5278326759754797E-2</v>
      </c>
      <c r="F233" s="298">
        <v>-0.10152322512943809</v>
      </c>
      <c r="G233" s="298">
        <v>-0.39079666752836467</v>
      </c>
      <c r="H233" s="298">
        <v>9.1472932688267117E-2</v>
      </c>
      <c r="I233" s="298">
        <v>0.1209877075851675</v>
      </c>
      <c r="J233" s="298">
        <v>-0.52577623381945005</v>
      </c>
      <c r="K233" s="298">
        <v>5.0824905933585358E-2</v>
      </c>
      <c r="L233" s="298">
        <v>-0.1306168694326332</v>
      </c>
      <c r="M233" s="298">
        <v>0.31042403745497166</v>
      </c>
    </row>
    <row r="234" spans="2:13" x14ac:dyDescent="0.3">
      <c r="B234" s="292" t="s">
        <v>97</v>
      </c>
      <c r="C234" s="298">
        <v>0.22728434819160495</v>
      </c>
      <c r="D234" s="298">
        <v>5.4647574403728187E-2</v>
      </c>
      <c r="E234" s="298">
        <v>0.44353055017996673</v>
      </c>
      <c r="F234" s="298">
        <v>-0.30591641071916637</v>
      </c>
      <c r="G234" s="298">
        <v>3.0328704410397818E-2</v>
      </c>
      <c r="H234" s="298">
        <v>-0.51623003955461733</v>
      </c>
      <c r="I234" s="298">
        <v>-1.7827283443260017E-3</v>
      </c>
      <c r="J234" s="298">
        <v>-0.37046718936798334</v>
      </c>
      <c r="K234" s="298">
        <v>0.13882176160513093</v>
      </c>
      <c r="L234" s="298">
        <v>-1.6795482558548382</v>
      </c>
      <c r="M234" s="298">
        <v>-6.0415565840533925E-2</v>
      </c>
    </row>
    <row r="235" spans="2:13" x14ac:dyDescent="0.3">
      <c r="B235" s="292" t="s">
        <v>107</v>
      </c>
      <c r="C235" s="298">
        <v>-1.8284564057180428</v>
      </c>
      <c r="D235" s="298">
        <v>0.40482456036091835</v>
      </c>
      <c r="E235" s="298">
        <v>0.69909188262609623</v>
      </c>
      <c r="F235" s="298">
        <v>-0.26208924873095063</v>
      </c>
      <c r="G235" s="298">
        <v>-7.3930677265360595E-2</v>
      </c>
      <c r="H235" s="298">
        <v>0.57424625396335649</v>
      </c>
      <c r="I235" s="298">
        <v>0.45976845093281027</v>
      </c>
      <c r="J235" s="298">
        <v>-0.26172651608786124</v>
      </c>
      <c r="K235" s="298">
        <v>-3.6131607337312639E-2</v>
      </c>
      <c r="L235" s="298">
        <v>6.4509509976009044E-2</v>
      </c>
      <c r="M235" s="298">
        <v>0.17078694437416675</v>
      </c>
    </row>
    <row r="236" spans="2:13" x14ac:dyDescent="0.3">
      <c r="B236" s="292" t="s">
        <v>115</v>
      </c>
      <c r="C236" s="298">
        <v>-0.56606819027596822</v>
      </c>
      <c r="D236" s="298">
        <v>-1.0100837984434838</v>
      </c>
      <c r="E236" s="298">
        <v>-1.1181946868190455</v>
      </c>
      <c r="F236" s="298">
        <v>0.50927657368483914</v>
      </c>
      <c r="G236" s="298">
        <v>-0.2882062156704629</v>
      </c>
      <c r="H236" s="298">
        <v>1.6663367559368918</v>
      </c>
      <c r="I236" s="298">
        <v>0.19384323270095519</v>
      </c>
      <c r="J236" s="298">
        <v>-0.52756427957166385</v>
      </c>
      <c r="K236" s="298">
        <v>-0.14924384825662096</v>
      </c>
      <c r="L236" s="298">
        <v>1.0624418760356358E-2</v>
      </c>
      <c r="M236" s="298">
        <v>5.1418826409883663E-2</v>
      </c>
    </row>
    <row r="237" spans="2:13" x14ac:dyDescent="0.3">
      <c r="B237" s="292" t="s">
        <v>170</v>
      </c>
      <c r="C237" s="298">
        <v>-0.32481905563323127</v>
      </c>
      <c r="D237" s="298">
        <v>-0.71419230057124272</v>
      </c>
      <c r="E237" s="298">
        <v>-1.3008773438057144</v>
      </c>
      <c r="F237" s="298">
        <v>0.1972259103674055</v>
      </c>
      <c r="G237" s="298">
        <v>8.8104166779063246E-3</v>
      </c>
      <c r="H237" s="298">
        <v>-0.73190473357095009</v>
      </c>
      <c r="I237" s="298">
        <v>0.38578612712695287</v>
      </c>
      <c r="J237" s="298">
        <v>0.49856855700245284</v>
      </c>
      <c r="K237" s="298">
        <v>-2.6500250949956946E-2</v>
      </c>
      <c r="L237" s="298">
        <v>-0.32617151157805468</v>
      </c>
      <c r="M237" s="298">
        <v>0.10635327293631708</v>
      </c>
    </row>
    <row r="238" spans="2:13" x14ac:dyDescent="0.3">
      <c r="B238" s="292" t="s">
        <v>172</v>
      </c>
      <c r="C238" s="298">
        <v>1.6962854678892536</v>
      </c>
      <c r="D238" s="298">
        <v>-0.47679601226444568</v>
      </c>
      <c r="E238" s="298">
        <v>0.20701114544278768</v>
      </c>
      <c r="F238" s="298">
        <v>-0.1062218920535868</v>
      </c>
      <c r="G238" s="298">
        <v>-0.21622749270205457</v>
      </c>
      <c r="H238" s="298">
        <v>-0.78089480252873755</v>
      </c>
      <c r="I238" s="298">
        <v>0.94261066092932255</v>
      </c>
      <c r="J238" s="298">
        <v>9.725233962168997E-2</v>
      </c>
      <c r="K238" s="298">
        <v>3.4091164006590187E-2</v>
      </c>
      <c r="L238" s="298">
        <v>1.7217658634829339E-2</v>
      </c>
      <c r="M238" s="298">
        <v>7.2482454497938172E-3</v>
      </c>
    </row>
    <row r="239" spans="2:13" x14ac:dyDescent="0.3">
      <c r="B239" s="292" t="s">
        <v>174</v>
      </c>
      <c r="C239" s="298">
        <v>-3.8802704750852783E-2</v>
      </c>
      <c r="D239" s="298">
        <v>-0.59057557044342579</v>
      </c>
      <c r="E239" s="298">
        <v>0.12006845503259579</v>
      </c>
      <c r="F239" s="298">
        <v>-0.15154041923262976</v>
      </c>
      <c r="G239" s="298">
        <v>-0.35999348057169994</v>
      </c>
      <c r="H239" s="298">
        <v>-0.39143397534553054</v>
      </c>
      <c r="I239" s="298">
        <v>0.51994954827884488</v>
      </c>
      <c r="J239" s="298">
        <v>-0.43364340742405472</v>
      </c>
      <c r="K239" s="298">
        <v>-0.57970405226187727</v>
      </c>
      <c r="L239" s="298">
        <v>0.45523424026284276</v>
      </c>
      <c r="M239" s="298">
        <v>0.12413747546512831</v>
      </c>
    </row>
    <row r="240" spans="2:13" x14ac:dyDescent="0.3">
      <c r="B240" s="292" t="s">
        <v>176</v>
      </c>
      <c r="C240" s="298">
        <v>0.93192121570530129</v>
      </c>
      <c r="D240" s="298">
        <v>-0.8866087538201558</v>
      </c>
      <c r="E240" s="298">
        <v>0.28861966800860189</v>
      </c>
      <c r="F240" s="298">
        <v>-0.20718334857892096</v>
      </c>
      <c r="G240" s="298">
        <v>-0.77462325747701033</v>
      </c>
      <c r="H240" s="298">
        <v>-0.5324554357740845</v>
      </c>
      <c r="I240" s="298">
        <v>0.65356330698101239</v>
      </c>
      <c r="J240" s="298">
        <v>-0.18391574579865855</v>
      </c>
      <c r="K240" s="298">
        <v>-0.87054525841763064</v>
      </c>
      <c r="L240" s="298">
        <v>0.43852980325687019</v>
      </c>
      <c r="M240" s="298">
        <v>-9.9619139493128187E-2</v>
      </c>
    </row>
    <row r="241" spans="2:13" x14ac:dyDescent="0.3">
      <c r="B241" s="292" t="s">
        <v>178</v>
      </c>
      <c r="C241" s="298">
        <v>-0.1933897544817631</v>
      </c>
      <c r="D241" s="298">
        <v>-0.70721450614927517</v>
      </c>
      <c r="E241" s="298">
        <v>-0.18461758490773553</v>
      </c>
      <c r="F241" s="298">
        <v>-6.9989245453241755E-2</v>
      </c>
      <c r="G241" s="298">
        <v>-0.52647655341518407</v>
      </c>
      <c r="H241" s="298">
        <v>-0.32475901142549102</v>
      </c>
      <c r="I241" s="298">
        <v>0.5144501028672358</v>
      </c>
      <c r="J241" s="298">
        <v>-0.17760374385856911</v>
      </c>
      <c r="K241" s="298">
        <v>-0.53542990383539668</v>
      </c>
      <c r="L241" s="298">
        <v>0.31394346277796309</v>
      </c>
      <c r="M241" s="298">
        <v>0.26818239847065872</v>
      </c>
    </row>
    <row r="242" spans="2:13" x14ac:dyDescent="0.3">
      <c r="B242" s="292" t="s">
        <v>180</v>
      </c>
      <c r="C242" s="298">
        <v>0.19706593715353118</v>
      </c>
      <c r="D242" s="298">
        <v>-0.62843642480490025</v>
      </c>
      <c r="E242" s="298">
        <v>0.16871974542865545</v>
      </c>
      <c r="F242" s="298">
        <v>-0.1155987124012894</v>
      </c>
      <c r="G242" s="298">
        <v>-1.0626211163898431</v>
      </c>
      <c r="H242" s="298">
        <v>-0.19519165875330793</v>
      </c>
      <c r="I242" s="298">
        <v>0.33214963845834072</v>
      </c>
      <c r="J242" s="298">
        <v>-0.47663425869013698</v>
      </c>
      <c r="K242" s="298">
        <v>0.39415136787135019</v>
      </c>
      <c r="L242" s="298">
        <v>0.63810151534215664</v>
      </c>
      <c r="M242" s="298">
        <v>3.4920472718536287E-2</v>
      </c>
    </row>
    <row r="243" spans="2:13" x14ac:dyDescent="0.3">
      <c r="B243" s="292" t="s">
        <v>182</v>
      </c>
      <c r="C243" s="298">
        <v>0.94491436794308936</v>
      </c>
      <c r="D243" s="298">
        <v>-0.89606877134777441</v>
      </c>
      <c r="E243" s="298">
        <v>0.43049960969695511</v>
      </c>
      <c r="F243" s="298">
        <v>-0.2265716303709997</v>
      </c>
      <c r="G243" s="298">
        <v>-0.92551571852219117</v>
      </c>
      <c r="H243" s="298">
        <v>-0.43472083905398057</v>
      </c>
      <c r="I243" s="298">
        <v>0.87526424244792966</v>
      </c>
      <c r="J243" s="298">
        <v>-0.19783729007593415</v>
      </c>
      <c r="K243" s="298">
        <v>-0.98576836854931615</v>
      </c>
      <c r="L243" s="298">
        <v>-2.7384809916812976E-2</v>
      </c>
      <c r="M243" s="298">
        <v>4.9641190518230495E-2</v>
      </c>
    </row>
    <row r="244" spans="2:13" x14ac:dyDescent="0.3">
      <c r="B244" s="292" t="s">
        <v>193</v>
      </c>
      <c r="C244" s="298">
        <v>-0.95533111288817274</v>
      </c>
      <c r="D244" s="298">
        <v>0.83832679434853519</v>
      </c>
      <c r="E244" s="298">
        <v>1.1700621319674072</v>
      </c>
      <c r="F244" s="298">
        <v>-0.39941007934701112</v>
      </c>
      <c r="G244" s="298">
        <v>0.32876123216360109</v>
      </c>
      <c r="H244" s="298">
        <v>0.44138642420730817</v>
      </c>
      <c r="I244" s="298">
        <v>0.17475201822372319</v>
      </c>
      <c r="J244" s="298">
        <v>-3.1954033163494329E-2</v>
      </c>
      <c r="K244" s="298">
        <v>0.36921371760383898</v>
      </c>
      <c r="L244" s="298">
        <v>0.47366134083729428</v>
      </c>
      <c r="M244" s="298">
        <v>-0.25211081752508407</v>
      </c>
    </row>
    <row r="245" spans="2:13" x14ac:dyDescent="0.3">
      <c r="B245" s="292" t="s">
        <v>195</v>
      </c>
      <c r="C245" s="298">
        <v>1.4068766848689955</v>
      </c>
      <c r="D245" s="298">
        <v>1.995348999660804</v>
      </c>
      <c r="E245" s="298">
        <v>2.0990329464430966</v>
      </c>
      <c r="F245" s="298">
        <v>-0.76868645904718225</v>
      </c>
      <c r="G245" s="298">
        <v>2.1049970370322577</v>
      </c>
      <c r="H245" s="298">
        <v>6.20882493460252E-2</v>
      </c>
      <c r="I245" s="298">
        <v>-0.66587577251970254</v>
      </c>
      <c r="J245" s="298">
        <v>1.3491362990753231</v>
      </c>
      <c r="K245" s="298">
        <v>-6.2687467224290777E-2</v>
      </c>
      <c r="L245" s="298">
        <v>0.41071763954135626</v>
      </c>
      <c r="M245" s="298">
        <v>0.18136305053883744</v>
      </c>
    </row>
    <row r="246" spans="2:13" x14ac:dyDescent="0.3">
      <c r="B246" s="292" t="s">
        <v>197</v>
      </c>
      <c r="C246" s="298">
        <v>-0.13830875233071177</v>
      </c>
      <c r="D246" s="298">
        <v>1.6727432560924105</v>
      </c>
      <c r="E246" s="298">
        <v>2.0930087253452743</v>
      </c>
      <c r="F246" s="298">
        <v>-0.80796736320582785</v>
      </c>
      <c r="G246" s="298">
        <v>0.81896417722599435</v>
      </c>
      <c r="H246" s="298">
        <v>0.88299035478949373</v>
      </c>
      <c r="I246" s="298">
        <v>-1.001398620341392</v>
      </c>
      <c r="J246" s="298">
        <v>1.308659405099829</v>
      </c>
      <c r="K246" s="298">
        <v>-0.28763541343728188</v>
      </c>
      <c r="L246" s="298">
        <v>0.16674560341452963</v>
      </c>
      <c r="M246" s="298">
        <v>0.19129845761866718</v>
      </c>
    </row>
    <row r="247" spans="2:13" x14ac:dyDescent="0.3">
      <c r="B247" s="292" t="s">
        <v>199</v>
      </c>
      <c r="C247" s="298">
        <v>-1.3347769312462519</v>
      </c>
      <c r="D247" s="298">
        <v>0.5019438960638628</v>
      </c>
      <c r="E247" s="298">
        <v>0.51913928097395745</v>
      </c>
      <c r="F247" s="298">
        <v>-0.18977855911326977</v>
      </c>
      <c r="G247" s="298">
        <v>0.41325924918546736</v>
      </c>
      <c r="H247" s="298">
        <v>0.19992477842476278</v>
      </c>
      <c r="I247" s="298">
        <v>0.53498294336502428</v>
      </c>
      <c r="J247" s="298">
        <v>-0.27016345683740323</v>
      </c>
      <c r="K247" s="298">
        <v>0.36578590074093403</v>
      </c>
      <c r="L247" s="298">
        <v>0.53036239731431267</v>
      </c>
      <c r="M247" s="298">
        <v>-0.12203104139534923</v>
      </c>
    </row>
    <row r="248" spans="2:13" x14ac:dyDescent="0.3">
      <c r="B248" s="292" t="s">
        <v>299</v>
      </c>
      <c r="C248" s="298">
        <v>1.775244697695104</v>
      </c>
      <c r="D248" s="298">
        <v>-0.89245401551867365</v>
      </c>
      <c r="E248" s="298">
        <v>-0.20689803519373368</v>
      </c>
      <c r="F248" s="298">
        <v>3.2496743338870981E-2</v>
      </c>
      <c r="G248" s="298">
        <v>-0.88191230394661602</v>
      </c>
      <c r="H248" s="298">
        <v>-0.68285443479434493</v>
      </c>
      <c r="I248" s="298">
        <v>1.3629603051239105</v>
      </c>
      <c r="J248" s="298">
        <v>0.62597489027920794</v>
      </c>
      <c r="K248" s="298">
        <v>-2.0309065615803239E-2</v>
      </c>
      <c r="L248" s="298">
        <v>-0.3792242496057649</v>
      </c>
      <c r="M248" s="298">
        <v>-0.146069199481213</v>
      </c>
    </row>
    <row r="249" spans="2:13" x14ac:dyDescent="0.3">
      <c r="B249" s="292" t="s">
        <v>300</v>
      </c>
      <c r="C249" s="298">
        <v>-1.7251676035145806</v>
      </c>
      <c r="D249" s="298">
        <v>0.10694846425299771</v>
      </c>
      <c r="E249" s="298">
        <v>-0.18314380651154513</v>
      </c>
      <c r="F249" s="298">
        <v>-4.0021520022770546E-3</v>
      </c>
      <c r="G249" s="298">
        <v>0.21123418130624358</v>
      </c>
      <c r="H249" s="298">
        <v>8.7244586040957604E-3</v>
      </c>
      <c r="I249" s="298">
        <v>0.69265199211867445</v>
      </c>
      <c r="J249" s="298">
        <v>-0.36684292314980532</v>
      </c>
      <c r="K249" s="298">
        <v>0.40220987586932427</v>
      </c>
      <c r="L249" s="298">
        <v>-0.1042226970619767</v>
      </c>
      <c r="M249" s="298">
        <v>-2.8794844036039009E-2</v>
      </c>
    </row>
    <row r="250" spans="2:13" x14ac:dyDescent="0.3">
      <c r="B250" s="292" t="s">
        <v>301</v>
      </c>
      <c r="C250" s="298">
        <v>0.32493025391572289</v>
      </c>
      <c r="D250" s="298">
        <v>0.40864237334089715</v>
      </c>
      <c r="E250" s="298">
        <v>0.57075571568942107</v>
      </c>
      <c r="F250" s="298">
        <v>-8.9704820743505387E-2</v>
      </c>
      <c r="G250" s="298">
        <v>0.49066409460156102</v>
      </c>
      <c r="H250" s="298">
        <v>-0.15318793641129658</v>
      </c>
      <c r="I250" s="298">
        <v>1.4749522473524768</v>
      </c>
      <c r="J250" s="298">
        <v>0.12383489266585423</v>
      </c>
      <c r="K250" s="298">
        <v>0.49643382425484567</v>
      </c>
      <c r="L250" s="298">
        <v>-0.11522304920531565</v>
      </c>
      <c r="M250" s="298">
        <v>0.28383146432539458</v>
      </c>
    </row>
    <row r="251" spans="2:13" x14ac:dyDescent="0.3">
      <c r="B251" s="292" t="s">
        <v>302</v>
      </c>
      <c r="C251" s="298">
        <v>2.4831768174614957</v>
      </c>
      <c r="D251" s="298">
        <v>-1.4152664142207136</v>
      </c>
      <c r="E251" s="298">
        <v>-1.231353192899179</v>
      </c>
      <c r="F251" s="298">
        <v>0.91212200399703425</v>
      </c>
      <c r="G251" s="298">
        <v>0.14432635648778117</v>
      </c>
      <c r="H251" s="298">
        <v>2.4686504464064831</v>
      </c>
      <c r="I251" s="298">
        <v>1.0388807345573374</v>
      </c>
      <c r="J251" s="298">
        <v>-0.32803561023680905</v>
      </c>
      <c r="K251" s="298">
        <v>-5.9929629018174606E-2</v>
      </c>
      <c r="L251" s="298">
        <v>1.3583384476397259E-2</v>
      </c>
      <c r="M251" s="298">
        <v>-0.26722496213801844</v>
      </c>
    </row>
    <row r="252" spans="2:13" x14ac:dyDescent="0.3">
      <c r="B252" s="292" t="s">
        <v>303</v>
      </c>
      <c r="C252" s="298">
        <v>-0.36559796261548283</v>
      </c>
      <c r="D252" s="298">
        <v>-0.63345266973320125</v>
      </c>
      <c r="E252" s="298">
        <v>-1.0153737656321071</v>
      </c>
      <c r="F252" s="298">
        <v>0.19244533344708056</v>
      </c>
      <c r="G252" s="298">
        <v>-0.47417735027674579</v>
      </c>
      <c r="H252" s="298">
        <v>-0.39444867595242256</v>
      </c>
      <c r="I252" s="298">
        <v>0.57821196243002748</v>
      </c>
      <c r="J252" s="298">
        <v>0.53497317921503118</v>
      </c>
      <c r="K252" s="298">
        <v>0.52111171745920037</v>
      </c>
      <c r="L252" s="298">
        <v>0.23513001337210435</v>
      </c>
      <c r="M252" s="298">
        <v>-0.21201962588640538</v>
      </c>
    </row>
    <row r="253" spans="2:13" x14ac:dyDescent="0.3">
      <c r="B253" s="292" t="s">
        <v>304</v>
      </c>
      <c r="C253" s="298">
        <v>-0.81412640189314167</v>
      </c>
      <c r="D253" s="298">
        <v>-0.48484391728902293</v>
      </c>
      <c r="E253" s="298">
        <v>-1.0491447253755963</v>
      </c>
      <c r="F253" s="298">
        <v>0.16734249559910808</v>
      </c>
      <c r="G253" s="298">
        <v>-0.16578899455140481</v>
      </c>
      <c r="H253" s="298">
        <v>-0.37822143496998434</v>
      </c>
      <c r="I253" s="298">
        <v>0.48209362522250876</v>
      </c>
      <c r="J253" s="298">
        <v>0.57361725074808412</v>
      </c>
      <c r="K253" s="298">
        <v>0.33191162777998351</v>
      </c>
      <c r="L253" s="298">
        <v>0.11918013957726535</v>
      </c>
      <c r="M253" s="298">
        <v>-0.38396652173645129</v>
      </c>
    </row>
    <row r="254" spans="2:13" x14ac:dyDescent="0.3">
      <c r="B254" s="292" t="s">
        <v>185</v>
      </c>
      <c r="C254" s="298">
        <v>5.0388612508819515</v>
      </c>
      <c r="D254" s="298">
        <v>0.21930121344792042</v>
      </c>
      <c r="E254" s="298">
        <v>0.72103951061557259</v>
      </c>
      <c r="F254" s="298">
        <v>-6.3080038792387896E-2</v>
      </c>
      <c r="G254" s="298">
        <v>2.4880549537713348</v>
      </c>
      <c r="H254" s="298">
        <v>-0.37496652340090664</v>
      </c>
      <c r="I254" s="298">
        <v>-3.1729659232211792E-2</v>
      </c>
      <c r="J254" s="298">
        <v>-0.29648200761515098</v>
      </c>
      <c r="K254" s="298">
        <v>-0.20420874837038197</v>
      </c>
      <c r="L254" s="298">
        <v>0.28051062240791025</v>
      </c>
      <c r="M254" s="298">
        <v>-0.19099055001653548</v>
      </c>
    </row>
    <row r="255" spans="2:13" x14ac:dyDescent="0.3">
      <c r="B255" s="292" t="s">
        <v>187</v>
      </c>
      <c r="C255" s="298">
        <v>8.6085223917501121</v>
      </c>
      <c r="D255" s="298">
        <v>-0.81886342638890897</v>
      </c>
      <c r="E255" s="298">
        <v>5.5628259036238352E-2</v>
      </c>
      <c r="F255" s="298">
        <v>0.37885062380780943</v>
      </c>
      <c r="G255" s="298">
        <v>2.9930196815607339</v>
      </c>
      <c r="H255" s="298">
        <v>7.5594089692343006E-2</v>
      </c>
      <c r="I255" s="298">
        <v>0.16328007412935444</v>
      </c>
      <c r="J255" s="298">
        <v>-0.24537512671252562</v>
      </c>
      <c r="K255" s="298">
        <v>-0.9939561767346331</v>
      </c>
      <c r="L255" s="298">
        <v>0.21162833721931482</v>
      </c>
      <c r="M255" s="298">
        <v>-0.53488236900503827</v>
      </c>
    </row>
    <row r="256" spans="2:13" x14ac:dyDescent="0.3">
      <c r="B256" s="292" t="s">
        <v>189</v>
      </c>
      <c r="C256" s="298">
        <v>0.33516578106540784</v>
      </c>
      <c r="D256" s="298">
        <v>0.71205207519293667</v>
      </c>
      <c r="E256" s="298">
        <v>0.98439687701194201</v>
      </c>
      <c r="F256" s="298">
        <v>-0.39687640093654192</v>
      </c>
      <c r="G256" s="298">
        <v>0.85564975316950997</v>
      </c>
      <c r="H256" s="298">
        <v>-0.27005039929640612</v>
      </c>
      <c r="I256" s="298">
        <v>6.2927702554636325E-2</v>
      </c>
      <c r="J256" s="298">
        <v>-3.7042194259877391E-2</v>
      </c>
      <c r="K256" s="298">
        <v>0.16048433573423837</v>
      </c>
      <c r="L256" s="298">
        <v>-0.12224927574670109</v>
      </c>
      <c r="M256" s="298">
        <v>2.3270050554318324E-2</v>
      </c>
    </row>
    <row r="257" spans="2:13" x14ac:dyDescent="0.3">
      <c r="B257" s="292" t="s">
        <v>191</v>
      </c>
      <c r="C257" s="298">
        <v>4.451331262099532</v>
      </c>
      <c r="D257" s="298">
        <v>14.064305362037711</v>
      </c>
      <c r="E257" s="298">
        <v>-3.7107138954604793</v>
      </c>
      <c r="F257" s="298">
        <v>0.47822566084442264</v>
      </c>
      <c r="G257" s="298">
        <v>-1.6294797287230798</v>
      </c>
      <c r="H257" s="298">
        <v>-5.19886503186891E-2</v>
      </c>
      <c r="I257" s="298">
        <v>8.1830984852313202E-2</v>
      </c>
      <c r="J257" s="298">
        <v>-0.31218787925686492</v>
      </c>
      <c r="K257" s="298">
        <v>-0.24541557306601855</v>
      </c>
      <c r="L257" s="298">
        <v>2.3418022610852518E-2</v>
      </c>
      <c r="M257" s="298">
        <v>-1.2573819716231954E-2</v>
      </c>
    </row>
    <row r="258" spans="2:13" x14ac:dyDescent="0.3">
      <c r="B258" s="292" t="s">
        <v>612</v>
      </c>
      <c r="C258" s="298">
        <v>-0.40005697997575684</v>
      </c>
      <c r="D258" s="298">
        <v>0.72963096529092086</v>
      </c>
      <c r="E258" s="298">
        <v>1.0682154365845307</v>
      </c>
      <c r="F258" s="298">
        <v>-0.36296890716509805</v>
      </c>
      <c r="G258" s="298">
        <v>0.2147232593225217</v>
      </c>
      <c r="H258" s="298">
        <v>0.12728332788920804</v>
      </c>
      <c r="I258" s="298">
        <v>0.18191972756344638</v>
      </c>
      <c r="J258" s="298">
        <v>-0.23928280983782368</v>
      </c>
      <c r="K258" s="298">
        <v>0.85433504857498344</v>
      </c>
      <c r="L258" s="298">
        <v>5.1891379582572658E-2</v>
      </c>
      <c r="M258" s="298">
        <v>-0.4996749711165499</v>
      </c>
    </row>
    <row r="259" spans="2:13" ht="15" thickBot="1" x14ac:dyDescent="0.35">
      <c r="B259" s="296" t="s">
        <v>613</v>
      </c>
      <c r="C259" s="299">
        <v>1.821215375371585</v>
      </c>
      <c r="D259" s="299">
        <v>-0.63902201887998766</v>
      </c>
      <c r="E259" s="299">
        <v>0.61389799305631243</v>
      </c>
      <c r="F259" s="299">
        <v>-0.2178177272293513</v>
      </c>
      <c r="G259" s="299">
        <v>-1.4001513322079178</v>
      </c>
      <c r="H259" s="299">
        <v>-0.13448168665914212</v>
      </c>
      <c r="I259" s="299">
        <v>0.87527530136235943</v>
      </c>
      <c r="J259" s="299">
        <v>0.73430030968146021</v>
      </c>
      <c r="K259" s="299">
        <v>-7.2013115613855053E-2</v>
      </c>
      <c r="L259" s="299">
        <v>-7.9815251448241392E-2</v>
      </c>
      <c r="M259" s="299">
        <v>-0.11470658434621676</v>
      </c>
    </row>
    <row r="278" spans="7:7" x14ac:dyDescent="0.3">
      <c r="G278" t="s">
        <v>338</v>
      </c>
    </row>
    <row r="297" spans="2:13" x14ac:dyDescent="0.3">
      <c r="G297" t="s">
        <v>338</v>
      </c>
    </row>
    <row r="300" spans="2:13" x14ac:dyDescent="0.3">
      <c r="B300" t="s">
        <v>346</v>
      </c>
    </row>
    <row r="301" spans="2:13" ht="15" thickBot="1" x14ac:dyDescent="0.35"/>
    <row r="302" spans="2:13" x14ac:dyDescent="0.3">
      <c r="B302" s="293"/>
      <c r="C302" s="294" t="s">
        <v>324</v>
      </c>
      <c r="D302" s="294" t="s">
        <v>325</v>
      </c>
      <c r="E302" s="294" t="s">
        <v>326</v>
      </c>
      <c r="F302" s="294" t="s">
        <v>327</v>
      </c>
      <c r="G302" s="294" t="s">
        <v>328</v>
      </c>
      <c r="H302" s="294" t="s">
        <v>329</v>
      </c>
      <c r="I302" s="294" t="s">
        <v>330</v>
      </c>
      <c r="J302" s="294" t="s">
        <v>331</v>
      </c>
      <c r="K302" s="294" t="s">
        <v>332</v>
      </c>
      <c r="L302" s="294" t="s">
        <v>333</v>
      </c>
      <c r="M302" s="294" t="s">
        <v>334</v>
      </c>
    </row>
    <row r="303" spans="2:13" x14ac:dyDescent="0.3">
      <c r="B303" s="295" t="s">
        <v>117</v>
      </c>
      <c r="C303" s="297">
        <v>0.15089347728689254</v>
      </c>
      <c r="D303" s="297">
        <v>2.7188444421030996E-3</v>
      </c>
      <c r="E303" s="297">
        <v>0.26518466147667896</v>
      </c>
      <c r="F303" s="297">
        <v>8.766104969253892E-2</v>
      </c>
      <c r="G303" s="297">
        <v>0.48090597006011249</v>
      </c>
      <c r="H303" s="297">
        <v>4.4062374871972017E-2</v>
      </c>
      <c r="I303" s="297">
        <v>0.15766617524411891</v>
      </c>
      <c r="J303" s="297">
        <v>2.5325744480577614</v>
      </c>
      <c r="K303" s="297">
        <v>0.19316621704863018</v>
      </c>
      <c r="L303" s="297">
        <v>1.8102867770095834</v>
      </c>
      <c r="M303" s="297">
        <v>4.5574698609637059</v>
      </c>
    </row>
    <row r="304" spans="2:13" x14ac:dyDescent="0.3">
      <c r="B304" s="292" t="s">
        <v>139</v>
      </c>
      <c r="C304" s="298">
        <v>0.13055355410928807</v>
      </c>
      <c r="D304" s="298">
        <v>1.3601822611660189E-2</v>
      </c>
      <c r="E304" s="298">
        <v>0.85976633618794662</v>
      </c>
      <c r="F304" s="298">
        <v>0.21525210892550206</v>
      </c>
      <c r="G304" s="298">
        <v>0.56936976116971305</v>
      </c>
      <c r="H304" s="298">
        <v>0.21198352760054556</v>
      </c>
      <c r="I304" s="298">
        <v>0.43458117498868848</v>
      </c>
      <c r="J304" s="298">
        <v>1.0748922833894574</v>
      </c>
      <c r="K304" s="298">
        <v>2.2570941912129834E-2</v>
      </c>
      <c r="L304" s="298">
        <v>6.3527683297694073E-4</v>
      </c>
      <c r="M304" s="298">
        <v>9.4236368467795956E-2</v>
      </c>
    </row>
    <row r="305" spans="2:13" x14ac:dyDescent="0.3">
      <c r="B305" s="292" t="s">
        <v>141</v>
      </c>
      <c r="C305" s="298">
        <v>0.5069492254171627</v>
      </c>
      <c r="D305" s="298">
        <v>5.5293571084464579E-3</v>
      </c>
      <c r="E305" s="298">
        <v>3.7070641641632464E-2</v>
      </c>
      <c r="F305" s="298">
        <v>5.9894269374864056E-2</v>
      </c>
      <c r="G305" s="298">
        <v>1.7362457257753844E-2</v>
      </c>
      <c r="H305" s="298">
        <v>6.7161179056894282E-2</v>
      </c>
      <c r="I305" s="298">
        <v>5.833779067002888E-2</v>
      </c>
      <c r="J305" s="298">
        <v>2.87054729834753E-2</v>
      </c>
      <c r="K305" s="298">
        <v>8.8932033019615775E-2</v>
      </c>
      <c r="L305" s="298">
        <v>4.9671790281244299E-2</v>
      </c>
      <c r="M305" s="298">
        <v>0.22939648231449872</v>
      </c>
    </row>
    <row r="306" spans="2:13" x14ac:dyDescent="0.3">
      <c r="B306" s="292" t="s">
        <v>143</v>
      </c>
      <c r="C306" s="298">
        <v>1.33703847023444E-3</v>
      </c>
      <c r="D306" s="298">
        <v>2.6730521024381682E-3</v>
      </c>
      <c r="E306" s="298">
        <v>0.84933743932523464</v>
      </c>
      <c r="F306" s="298">
        <v>0.25403893627163432</v>
      </c>
      <c r="G306" s="298">
        <v>7.3413841439955302E-2</v>
      </c>
      <c r="H306" s="298">
        <v>0.10305900212010731</v>
      </c>
      <c r="I306" s="298">
        <v>9.1293472179181517E-3</v>
      </c>
      <c r="J306" s="298">
        <v>3.0813473905220765</v>
      </c>
      <c r="K306" s="298">
        <v>3.3363599262765522</v>
      </c>
      <c r="L306" s="298">
        <v>4.5007458627133987</v>
      </c>
      <c r="M306" s="298">
        <v>0.19332701647581549</v>
      </c>
    </row>
    <row r="307" spans="2:13" x14ac:dyDescent="0.3">
      <c r="B307" s="292" t="s">
        <v>146</v>
      </c>
      <c r="C307" s="298">
        <v>0.46856661971956198</v>
      </c>
      <c r="D307" s="298">
        <v>1.206823645456347E-2</v>
      </c>
      <c r="E307" s="298">
        <v>0.31695505745768682</v>
      </c>
      <c r="F307" s="298">
        <v>7.3958892275757457E-2</v>
      </c>
      <c r="G307" s="298">
        <v>6.555788578861365E-3</v>
      </c>
      <c r="H307" s="298">
        <v>7.6653676859956416E-2</v>
      </c>
      <c r="I307" s="298">
        <v>0.59157005611063507</v>
      </c>
      <c r="J307" s="298">
        <v>1.7155953280360281</v>
      </c>
      <c r="K307" s="298">
        <v>3.3991117364241125E-2</v>
      </c>
      <c r="L307" s="298">
        <v>0.9176944544217629</v>
      </c>
      <c r="M307" s="298">
        <v>1.1547203784272877</v>
      </c>
    </row>
    <row r="308" spans="2:13" x14ac:dyDescent="0.3">
      <c r="B308" s="292" t="s">
        <v>148</v>
      </c>
      <c r="C308" s="298">
        <v>0.48539610755466456</v>
      </c>
      <c r="D308" s="298">
        <v>0.1252259244700473</v>
      </c>
      <c r="E308" s="298">
        <v>1.0547223611737904</v>
      </c>
      <c r="F308" s="298">
        <v>0.16808055500309094</v>
      </c>
      <c r="G308" s="298">
        <v>3.8798008456578225E-3</v>
      </c>
      <c r="H308" s="298">
        <v>0.57466524102274474</v>
      </c>
      <c r="I308" s="298">
        <v>0.40365333893180994</v>
      </c>
      <c r="J308" s="298">
        <v>0.47414790015061392</v>
      </c>
      <c r="K308" s="298">
        <v>3.9242510818589003E-2</v>
      </c>
      <c r="L308" s="298">
        <v>0.6753548232834774</v>
      </c>
      <c r="M308" s="298">
        <v>0.30551717192685607</v>
      </c>
    </row>
    <row r="309" spans="2:13" x14ac:dyDescent="0.3">
      <c r="B309" s="292" t="s">
        <v>150</v>
      </c>
      <c r="C309" s="298">
        <v>0.23045940521648944</v>
      </c>
      <c r="D309" s="298">
        <v>0.56618208352755972</v>
      </c>
      <c r="E309" s="298">
        <v>0.12339260581033615</v>
      </c>
      <c r="F309" s="298">
        <v>8.4029385989001656E-2</v>
      </c>
      <c r="G309" s="298">
        <v>7.8010560785695331</v>
      </c>
      <c r="H309" s="298">
        <v>3.4959436486151928E-2</v>
      </c>
      <c r="I309" s="298">
        <v>0.1198501339931916</v>
      </c>
      <c r="J309" s="298">
        <v>0.31562515473423236</v>
      </c>
      <c r="K309" s="298">
        <v>3.4652088011746112E-4</v>
      </c>
      <c r="L309" s="298">
        <v>2.2056192187006595E-6</v>
      </c>
      <c r="M309" s="298">
        <v>1.2315560845377584</v>
      </c>
    </row>
    <row r="310" spans="2:13" x14ac:dyDescent="0.3">
      <c r="B310" s="292" t="s">
        <v>152</v>
      </c>
      <c r="C310" s="298">
        <v>4.8101646458363518</v>
      </c>
      <c r="D310" s="298">
        <v>0.65278764530415068</v>
      </c>
      <c r="E310" s="298">
        <v>0.13011480961517649</v>
      </c>
      <c r="F310" s="298">
        <v>9.8595776789348305E-2</v>
      </c>
      <c r="G310" s="298">
        <v>3.0498421616018323</v>
      </c>
      <c r="H310" s="298">
        <v>4.0573270727526269</v>
      </c>
      <c r="I310" s="298">
        <v>0.65645257501604271</v>
      </c>
      <c r="J310" s="298">
        <v>2.0303342025425868E-2</v>
      </c>
      <c r="K310" s="298">
        <v>1.9986645692487972</v>
      </c>
      <c r="L310" s="298">
        <v>2.4251362831202981</v>
      </c>
      <c r="M310" s="298">
        <v>3.450010258845746</v>
      </c>
    </row>
    <row r="311" spans="2:13" x14ac:dyDescent="0.3">
      <c r="B311" s="292" t="s">
        <v>154</v>
      </c>
      <c r="C311" s="298">
        <v>4.3562929236786543</v>
      </c>
      <c r="D311" s="298">
        <v>0.54050651729414645</v>
      </c>
      <c r="E311" s="298">
        <v>0.26692739293012196</v>
      </c>
      <c r="F311" s="298">
        <v>0.25664698355528048</v>
      </c>
      <c r="G311" s="298">
        <v>0.68099245888190418</v>
      </c>
      <c r="H311" s="298">
        <v>6.8861090992969718</v>
      </c>
      <c r="I311" s="298">
        <v>5.5835800978033818</v>
      </c>
      <c r="J311" s="298">
        <v>6.5550888167033916</v>
      </c>
      <c r="K311" s="298">
        <v>1.8981423751517883E-3</v>
      </c>
      <c r="L311" s="298">
        <v>0.40966198795339093</v>
      </c>
      <c r="M311" s="298">
        <v>0.61960083251021458</v>
      </c>
    </row>
    <row r="312" spans="2:13" x14ac:dyDescent="0.3">
      <c r="B312" s="292" t="s">
        <v>162</v>
      </c>
      <c r="C312" s="298">
        <v>6.8398288305336286E-2</v>
      </c>
      <c r="D312" s="298">
        <v>0.12028570556068321</v>
      </c>
      <c r="E312" s="298">
        <v>0.99650612005263184</v>
      </c>
      <c r="F312" s="298">
        <v>0.20198154462268134</v>
      </c>
      <c r="G312" s="298">
        <v>6.8799624646877902E-2</v>
      </c>
      <c r="H312" s="298">
        <v>0.14634916318161359</v>
      </c>
      <c r="I312" s="298">
        <v>8.7365166802165148E-2</v>
      </c>
      <c r="J312" s="298">
        <v>0.2177796270713602</v>
      </c>
      <c r="K312" s="298">
        <v>1.8090672580774636</v>
      </c>
      <c r="L312" s="298">
        <v>0.39882205275317034</v>
      </c>
      <c r="M312" s="298">
        <v>1.8161196855407509</v>
      </c>
    </row>
    <row r="313" spans="2:13" x14ac:dyDescent="0.3">
      <c r="B313" s="292" t="s">
        <v>164</v>
      </c>
      <c r="C313" s="298">
        <v>0.26389486499513487</v>
      </c>
      <c r="D313" s="298">
        <v>0.23537004957993984</v>
      </c>
      <c r="E313" s="298">
        <v>1.1629426310362725</v>
      </c>
      <c r="F313" s="298">
        <v>0.18506082950488537</v>
      </c>
      <c r="G313" s="298">
        <v>1.6267150734507803E-3</v>
      </c>
      <c r="H313" s="298">
        <v>0.50906130852842535</v>
      </c>
      <c r="I313" s="298">
        <v>0.10257529643739079</v>
      </c>
      <c r="J313" s="298">
        <v>2.0241928371202655E-2</v>
      </c>
      <c r="K313" s="298">
        <v>0.79724374166790346</v>
      </c>
      <c r="L313" s="298">
        <v>3.3872211359684467E-3</v>
      </c>
      <c r="M313" s="298">
        <v>0.72770979831222771</v>
      </c>
    </row>
    <row r="314" spans="2:13" x14ac:dyDescent="0.3">
      <c r="B314" s="292" t="s">
        <v>166</v>
      </c>
      <c r="C314" s="298">
        <v>0.85359576969186179</v>
      </c>
      <c r="D314" s="298">
        <v>1.3889724230454132E-3</v>
      </c>
      <c r="E314" s="298">
        <v>0.17485745839853012</v>
      </c>
      <c r="F314" s="298">
        <v>1.6053391812634338E-2</v>
      </c>
      <c r="G314" s="298">
        <v>9.1658051485269919E-3</v>
      </c>
      <c r="H314" s="298">
        <v>0.10668834824112117</v>
      </c>
      <c r="I314" s="298">
        <v>4.308063747236333</v>
      </c>
      <c r="J314" s="298">
        <v>4.5789035596208585</v>
      </c>
      <c r="K314" s="298">
        <v>7.4397820625903021E-4</v>
      </c>
      <c r="L314" s="298">
        <v>0.30059513746321004</v>
      </c>
      <c r="M314" s="298">
        <v>0.10047510247435307</v>
      </c>
    </row>
    <row r="315" spans="2:13" x14ac:dyDescent="0.3">
      <c r="B315" s="292" t="s">
        <v>168</v>
      </c>
      <c r="C315" s="298">
        <v>0.70011203798855892</v>
      </c>
      <c r="D315" s="298">
        <v>0.42422762802677338</v>
      </c>
      <c r="E315" s="298">
        <v>10.01921303857625</v>
      </c>
      <c r="F315" s="298">
        <v>85.921464329745575</v>
      </c>
      <c r="G315" s="298">
        <v>0.14765399371862778</v>
      </c>
      <c r="H315" s="298">
        <v>1.2747145454331432</v>
      </c>
      <c r="I315" s="298">
        <v>0.37023479011599475</v>
      </c>
      <c r="J315" s="298">
        <v>3.4755876432108035E-2</v>
      </c>
      <c r="K315" s="298">
        <v>5.3065850120132117E-2</v>
      </c>
      <c r="L315" s="298">
        <v>1.2796018792883281E-3</v>
      </c>
      <c r="M315" s="298">
        <v>6.4672901616705052E-4</v>
      </c>
    </row>
    <row r="316" spans="2:13" x14ac:dyDescent="0.3">
      <c r="B316" s="292" t="s">
        <v>607</v>
      </c>
      <c r="C316" s="298">
        <v>1.3108878647111586</v>
      </c>
      <c r="D316" s="298">
        <v>3.7090692900365457E-2</v>
      </c>
      <c r="E316" s="298">
        <v>0.16512029005252865</v>
      </c>
      <c r="F316" s="298">
        <v>7.0219522018529499E-3</v>
      </c>
      <c r="G316" s="298">
        <v>0.82797970100277529</v>
      </c>
      <c r="H316" s="298">
        <v>0.20488036388052924</v>
      </c>
      <c r="I316" s="298">
        <v>4.1066957346668733</v>
      </c>
      <c r="J316" s="298">
        <v>3.3118620397533514</v>
      </c>
      <c r="K316" s="298">
        <v>2.8425902322335692</v>
      </c>
      <c r="L316" s="298">
        <v>9.1909334081366496E-3</v>
      </c>
      <c r="M316" s="298">
        <v>5.680944591679828</v>
      </c>
    </row>
    <row r="317" spans="2:13" x14ac:dyDescent="0.3">
      <c r="B317" s="292" t="s">
        <v>608</v>
      </c>
      <c r="C317" s="298">
        <v>0.15549170168991899</v>
      </c>
      <c r="D317" s="298">
        <v>1.9051804976963727E-2</v>
      </c>
      <c r="E317" s="298">
        <v>1.8943979330164E-2</v>
      </c>
      <c r="F317" s="298">
        <v>1.1363364273447518E-3</v>
      </c>
      <c r="G317" s="298">
        <v>0.55749433602863441</v>
      </c>
      <c r="H317" s="298">
        <v>8.52251277918269E-3</v>
      </c>
      <c r="I317" s="298">
        <v>3.1289932999647476</v>
      </c>
      <c r="J317" s="298">
        <v>1.9343613327968405</v>
      </c>
      <c r="K317" s="298">
        <v>1.6319348958881714</v>
      </c>
      <c r="L317" s="298">
        <v>0.17073326283050699</v>
      </c>
      <c r="M317" s="298">
        <v>3.9581135590212417</v>
      </c>
    </row>
    <row r="318" spans="2:13" x14ac:dyDescent="0.3">
      <c r="B318" s="292" t="s">
        <v>609</v>
      </c>
      <c r="C318" s="298">
        <v>0.92711204472410136</v>
      </c>
      <c r="D318" s="298">
        <v>0.1987022135825951</v>
      </c>
      <c r="E318" s="298">
        <v>1.065219400096185</v>
      </c>
      <c r="F318" s="298">
        <v>0.34403800998755218</v>
      </c>
      <c r="G318" s="298">
        <v>2.0637985020547664</v>
      </c>
      <c r="H318" s="298">
        <v>0.2599106003443265</v>
      </c>
      <c r="I318" s="298">
        <v>5.9135030235006785E-3</v>
      </c>
      <c r="J318" s="298">
        <v>0.82129285500525784</v>
      </c>
      <c r="K318" s="298">
        <v>13.331780024379894</v>
      </c>
      <c r="L318" s="298">
        <v>4.298432452230462</v>
      </c>
      <c r="M318" s="298">
        <v>3.6131116210722238</v>
      </c>
    </row>
    <row r="319" spans="2:13" x14ac:dyDescent="0.3">
      <c r="B319" s="292" t="s">
        <v>610</v>
      </c>
      <c r="C319" s="298">
        <v>0.14769555357628167</v>
      </c>
      <c r="D319" s="298">
        <v>0.21761301461390084</v>
      </c>
      <c r="E319" s="298">
        <v>2.5582047062632207</v>
      </c>
      <c r="F319" s="298">
        <v>9.920028504993722E-2</v>
      </c>
      <c r="G319" s="298">
        <v>8.3131385740559671E-2</v>
      </c>
      <c r="H319" s="298">
        <v>0.48374636889414518</v>
      </c>
      <c r="I319" s="298">
        <v>6.3672817582977369E-3</v>
      </c>
      <c r="J319" s="298">
        <v>5.1060549805498061</v>
      </c>
      <c r="K319" s="298">
        <v>1.0472287083346972</v>
      </c>
      <c r="L319" s="298">
        <v>0.27522921805304124</v>
      </c>
      <c r="M319" s="298">
        <v>0.6870525763444616</v>
      </c>
    </row>
    <row r="320" spans="2:13" x14ac:dyDescent="0.3">
      <c r="B320" s="292" t="s">
        <v>611</v>
      </c>
      <c r="C320" s="298">
        <v>9.4516558972196059</v>
      </c>
      <c r="D320" s="298">
        <v>1.2613878684377546</v>
      </c>
      <c r="E320" s="298">
        <v>7.008997933390454E-2</v>
      </c>
      <c r="F320" s="298">
        <v>4.6488803944340677E-2</v>
      </c>
      <c r="G320" s="298">
        <v>6.8066627428123594</v>
      </c>
      <c r="H320" s="298">
        <v>4.0926804560966783</v>
      </c>
      <c r="I320" s="298">
        <v>0.11942122280477965</v>
      </c>
      <c r="J320" s="298">
        <v>6.5865791591945282</v>
      </c>
      <c r="K320" s="298">
        <v>8.8885113855016656E-2</v>
      </c>
      <c r="L320" s="298">
        <v>2.1568811319991128</v>
      </c>
      <c r="M320" s="298">
        <v>0.72720384370424096</v>
      </c>
    </row>
    <row r="321" spans="2:13" x14ac:dyDescent="0.3">
      <c r="B321" s="292" t="s">
        <v>56</v>
      </c>
      <c r="C321" s="298">
        <v>0.53236003644607788</v>
      </c>
      <c r="D321" s="298">
        <v>1.9231311529237041E-2</v>
      </c>
      <c r="E321" s="298">
        <v>1.4259057687358083</v>
      </c>
      <c r="F321" s="298">
        <v>3.7694906934220535E-2</v>
      </c>
      <c r="G321" s="298">
        <v>0.31904191313781749</v>
      </c>
      <c r="H321" s="298">
        <v>0.41179476485639066</v>
      </c>
      <c r="I321" s="298">
        <v>2.7577183577300921E-2</v>
      </c>
      <c r="J321" s="298">
        <v>0.22404116512481143</v>
      </c>
      <c r="K321" s="298">
        <v>1.8571108435498045</v>
      </c>
      <c r="L321" s="298">
        <v>0.37151711356903905</v>
      </c>
      <c r="M321" s="298">
        <v>1.070075468610393E-2</v>
      </c>
    </row>
    <row r="322" spans="2:13" x14ac:dyDescent="0.3">
      <c r="B322" s="292" t="s">
        <v>58</v>
      </c>
      <c r="C322" s="298">
        <v>1.2032144413882007</v>
      </c>
      <c r="D322" s="298">
        <v>2.3640915316434316E-3</v>
      </c>
      <c r="E322" s="298">
        <v>0.35506296134787979</v>
      </c>
      <c r="F322" s="298">
        <v>2.1681091220218268E-3</v>
      </c>
      <c r="G322" s="298">
        <v>0.15323473873880514</v>
      </c>
      <c r="H322" s="298">
        <v>3.2211505687638543E-4</v>
      </c>
      <c r="I322" s="298">
        <v>0.52223408166104779</v>
      </c>
      <c r="J322" s="298">
        <v>2.7965660937300549E-4</v>
      </c>
      <c r="K322" s="298">
        <v>0.25926508029840534</v>
      </c>
      <c r="L322" s="298">
        <v>1.4577816401651827E-2</v>
      </c>
      <c r="M322" s="298">
        <v>9.0092763396981954E-2</v>
      </c>
    </row>
    <row r="323" spans="2:13" x14ac:dyDescent="0.3">
      <c r="B323" s="292" t="s">
        <v>60</v>
      </c>
      <c r="C323" s="298">
        <v>1.3162639859491041</v>
      </c>
      <c r="D323" s="298">
        <v>5.8711485487380255E-2</v>
      </c>
      <c r="E323" s="298">
        <v>1.8065136258587458</v>
      </c>
      <c r="F323" s="298">
        <v>4.6315362128468568E-2</v>
      </c>
      <c r="G323" s="298">
        <v>0.23700945434267917</v>
      </c>
      <c r="H323" s="298">
        <v>0.11131112706810806</v>
      </c>
      <c r="I323" s="298">
        <v>3.892005624378949E-4</v>
      </c>
      <c r="J323" s="298">
        <v>0.35994122961722425</v>
      </c>
      <c r="K323" s="298">
        <v>0.28940330919192747</v>
      </c>
      <c r="L323" s="298">
        <v>5.1872005739779188E-2</v>
      </c>
      <c r="M323" s="298">
        <v>0.43530391177713507</v>
      </c>
    </row>
    <row r="324" spans="2:13" x14ac:dyDescent="0.3">
      <c r="B324" s="292" t="s">
        <v>62</v>
      </c>
      <c r="C324" s="298">
        <v>1.3125883774009965</v>
      </c>
      <c r="D324" s="298">
        <v>9.897459091888659E-3</v>
      </c>
      <c r="E324" s="298">
        <v>0.84175538214058077</v>
      </c>
      <c r="F324" s="298">
        <v>1.2501707262222142E-2</v>
      </c>
      <c r="G324" s="298">
        <v>0.27616180321951012</v>
      </c>
      <c r="H324" s="298">
        <v>1.4008498058867254E-2</v>
      </c>
      <c r="I324" s="298">
        <v>0.17581551655273944</v>
      </c>
      <c r="J324" s="298">
        <v>0.19817262352821885</v>
      </c>
      <c r="K324" s="298">
        <v>0.39589634466121754</v>
      </c>
      <c r="L324" s="298">
        <v>5.5126211314731659E-2</v>
      </c>
      <c r="M324" s="298">
        <v>0.10685310471854771</v>
      </c>
    </row>
    <row r="325" spans="2:13" x14ac:dyDescent="0.3">
      <c r="B325" s="292" t="s">
        <v>65</v>
      </c>
      <c r="C325" s="298">
        <v>2.0050180064149492</v>
      </c>
      <c r="D325" s="298">
        <v>0.59215776944269727</v>
      </c>
      <c r="E325" s="298">
        <v>3.0358440907380602</v>
      </c>
      <c r="F325" s="298">
        <v>0.7959422536292361</v>
      </c>
      <c r="G325" s="298">
        <v>2.9201433767360476</v>
      </c>
      <c r="H325" s="298">
        <v>1.8310324748060465</v>
      </c>
      <c r="I325" s="298">
        <v>6.3465596761796332E-4</v>
      </c>
      <c r="J325" s="298">
        <v>5.0562298342816318E-4</v>
      </c>
      <c r="K325" s="298">
        <v>5.0440160657422642E-2</v>
      </c>
      <c r="L325" s="298">
        <v>0.11542885364878101</v>
      </c>
      <c r="M325" s="298">
        <v>0.21739458115483498</v>
      </c>
    </row>
    <row r="326" spans="2:13" x14ac:dyDescent="0.3">
      <c r="B326" s="292" t="s">
        <v>67</v>
      </c>
      <c r="C326" s="298">
        <v>4.164764788015721</v>
      </c>
      <c r="D326" s="298">
        <v>0.61917124524230338</v>
      </c>
      <c r="E326" s="298">
        <v>2.8781751281643539</v>
      </c>
      <c r="F326" s="298">
        <v>0.95847174371399946</v>
      </c>
      <c r="G326" s="298">
        <v>2.9516792123692452</v>
      </c>
      <c r="H326" s="298">
        <v>1.631691057676071</v>
      </c>
      <c r="I326" s="298">
        <v>2.514119419882312E-2</v>
      </c>
      <c r="J326" s="298">
        <v>0.161965121351934</v>
      </c>
      <c r="K326" s="298">
        <v>3.3889612017625996</v>
      </c>
      <c r="L326" s="298">
        <v>0.32581837514069883</v>
      </c>
      <c r="M326" s="298">
        <v>0.22232899510631135</v>
      </c>
    </row>
    <row r="327" spans="2:13" x14ac:dyDescent="0.3">
      <c r="B327" s="292" t="s">
        <v>69</v>
      </c>
      <c r="C327" s="298">
        <v>1.4255966312847959</v>
      </c>
      <c r="D327" s="298">
        <v>3.426063671047825E-2</v>
      </c>
      <c r="E327" s="298">
        <v>1.5012053443531521</v>
      </c>
      <c r="F327" s="298">
        <v>3.7050904182559338E-2</v>
      </c>
      <c r="G327" s="298">
        <v>0.37410491562087039</v>
      </c>
      <c r="H327" s="298">
        <v>8.8587399655039867E-2</v>
      </c>
      <c r="I327" s="298">
        <v>0.13178904209285514</v>
      </c>
      <c r="J327" s="298">
        <v>0.30126872065371169</v>
      </c>
      <c r="K327" s="298">
        <v>0.4804677888443642</v>
      </c>
      <c r="L327" s="298">
        <v>8.7135018425889374E-2</v>
      </c>
      <c r="M327" s="298">
        <v>0.16199981404070501</v>
      </c>
    </row>
    <row r="328" spans="2:13" x14ac:dyDescent="0.3">
      <c r="B328" s="292" t="s">
        <v>71</v>
      </c>
      <c r="C328" s="298">
        <v>0.47617757853481302</v>
      </c>
      <c r="D328" s="298">
        <v>0.16468785120404092</v>
      </c>
      <c r="E328" s="298">
        <v>1.0679307140778642</v>
      </c>
      <c r="F328" s="298">
        <v>5.1660662561623938E-3</v>
      </c>
      <c r="G328" s="298">
        <v>3.0453074094083203E-2</v>
      </c>
      <c r="H328" s="298">
        <v>0.35093382693151276</v>
      </c>
      <c r="I328" s="298">
        <v>0.89169212023329103</v>
      </c>
      <c r="J328" s="298">
        <v>0.14088313811310438</v>
      </c>
      <c r="K328" s="298">
        <v>1.5297015802890527E-2</v>
      </c>
      <c r="L328" s="298">
        <v>2.9900542896538641E-2</v>
      </c>
      <c r="M328" s="298">
        <v>0.86685759777114146</v>
      </c>
    </row>
    <row r="329" spans="2:13" x14ac:dyDescent="0.3">
      <c r="B329" s="292" t="s">
        <v>73</v>
      </c>
      <c r="C329" s="298">
        <v>9.5191445804462024E-2</v>
      </c>
      <c r="D329" s="298">
        <v>0.25217288491633266</v>
      </c>
      <c r="E329" s="298">
        <v>0.55258676106167648</v>
      </c>
      <c r="F329" s="298">
        <v>1.9846063782252856E-3</v>
      </c>
      <c r="G329" s="298">
        <v>0.21193298218249138</v>
      </c>
      <c r="H329" s="298">
        <v>0.7748958712795333</v>
      </c>
      <c r="I329" s="298">
        <v>2.361468172675556</v>
      </c>
      <c r="J329" s="298">
        <v>1.5616781767446768</v>
      </c>
      <c r="K329" s="298">
        <v>1.1050774797646261E-2</v>
      </c>
      <c r="L329" s="298">
        <v>2.3342698655729008</v>
      </c>
      <c r="M329" s="298">
        <v>0.21370397813290712</v>
      </c>
    </row>
    <row r="330" spans="2:13" x14ac:dyDescent="0.3">
      <c r="B330" s="292" t="s">
        <v>109</v>
      </c>
      <c r="C330" s="298">
        <v>0.17655832535239979</v>
      </c>
      <c r="D330" s="298">
        <v>8.4558410762834879E-2</v>
      </c>
      <c r="E330" s="298">
        <v>4.5428153707384754E-2</v>
      </c>
      <c r="F330" s="298">
        <v>5.0207955366208243E-2</v>
      </c>
      <c r="G330" s="298">
        <v>1.3282682955354112E-2</v>
      </c>
      <c r="H330" s="298">
        <v>1.7118941691097198</v>
      </c>
      <c r="I330" s="298">
        <v>2.601643360692298</v>
      </c>
      <c r="J330" s="298">
        <v>0.91211831622893857</v>
      </c>
      <c r="K330" s="298">
        <v>3.6410538990975646E-3</v>
      </c>
      <c r="L330" s="298">
        <v>2.0352191887143456</v>
      </c>
      <c r="M330" s="298">
        <v>5.8006146100016975</v>
      </c>
    </row>
    <row r="331" spans="2:13" x14ac:dyDescent="0.3">
      <c r="B331" s="292" t="s">
        <v>111</v>
      </c>
      <c r="C331" s="298">
        <v>0.14899695788866787</v>
      </c>
      <c r="D331" s="298">
        <v>2.5396157197313762E-2</v>
      </c>
      <c r="E331" s="298">
        <v>7.6498916875317683E-3</v>
      </c>
      <c r="F331" s="298">
        <v>6.8440106098879211E-2</v>
      </c>
      <c r="G331" s="298">
        <v>0.31429787341750132</v>
      </c>
      <c r="H331" s="298">
        <v>2.4394520657411514E-2</v>
      </c>
      <c r="I331" s="298">
        <v>2.9878207958293865</v>
      </c>
      <c r="J331" s="298">
        <v>2.9720913661669977E-2</v>
      </c>
      <c r="K331" s="298">
        <v>5.0412843611368956E-3</v>
      </c>
      <c r="L331" s="298">
        <v>4.7833297984239728E-2</v>
      </c>
      <c r="M331" s="298">
        <v>4.7727971039974552E-2</v>
      </c>
    </row>
    <row r="332" spans="2:13" x14ac:dyDescent="0.3">
      <c r="B332" s="292" t="s">
        <v>113</v>
      </c>
      <c r="C332" s="298">
        <v>0.20597513338617374</v>
      </c>
      <c r="D332" s="298">
        <v>2.2541556863271479E-2</v>
      </c>
      <c r="E332" s="298">
        <v>0.10002318399653456</v>
      </c>
      <c r="F332" s="298">
        <v>3.6709157439847755E-2</v>
      </c>
      <c r="G332" s="298">
        <v>2.5436756977233632E-2</v>
      </c>
      <c r="H332" s="298">
        <v>1.8491465709395403</v>
      </c>
      <c r="I332" s="298">
        <v>0.50321401234612007</v>
      </c>
      <c r="J332" s="298">
        <v>1.1647117096779214</v>
      </c>
      <c r="K332" s="298">
        <v>0.33018408896036144</v>
      </c>
      <c r="L332" s="298">
        <v>6.9552481598518845E-2</v>
      </c>
      <c r="M332" s="298">
        <v>2.1186720792446168</v>
      </c>
    </row>
    <row r="333" spans="2:13" x14ac:dyDescent="0.3">
      <c r="B333" s="292" t="s">
        <v>119</v>
      </c>
      <c r="C333" s="298">
        <v>0.38768268484449198</v>
      </c>
      <c r="D333" s="298">
        <v>2.2569272630954613E-2</v>
      </c>
      <c r="E333" s="298">
        <v>0.3142673894005017</v>
      </c>
      <c r="F333" s="298">
        <v>0.11439055883971376</v>
      </c>
      <c r="G333" s="298">
        <v>8.4874870034604227E-2</v>
      </c>
      <c r="H333" s="298">
        <v>0.19476170505038357</v>
      </c>
      <c r="I333" s="298">
        <v>3.8620622729308163E-2</v>
      </c>
      <c r="J333" s="298">
        <v>0.2018756286086183</v>
      </c>
      <c r="K333" s="298">
        <v>2.3111294484507567E-2</v>
      </c>
      <c r="L333" s="298">
        <v>1.7847872081770916E-4</v>
      </c>
      <c r="M333" s="298">
        <v>2.6519922937713547E-2</v>
      </c>
    </row>
    <row r="334" spans="2:13" x14ac:dyDescent="0.3">
      <c r="B334" s="292" t="s">
        <v>122</v>
      </c>
      <c r="C334" s="298">
        <v>1.3636945084275062E-3</v>
      </c>
      <c r="D334" s="298">
        <v>0.11380599846740988</v>
      </c>
      <c r="E334" s="298">
        <v>0.64650334182416036</v>
      </c>
      <c r="F334" s="298">
        <v>0.19886702650191354</v>
      </c>
      <c r="G334" s="298">
        <v>3.2727270658980408E-2</v>
      </c>
      <c r="H334" s="298">
        <v>1.3222551291287967E-2</v>
      </c>
      <c r="I334" s="298">
        <v>1.4016610828445069</v>
      </c>
      <c r="J334" s="298">
        <v>8.1842939959747441E-3</v>
      </c>
      <c r="K334" s="298">
        <v>3.8094081074267878</v>
      </c>
      <c r="L334" s="298">
        <v>0.34015948146050456</v>
      </c>
      <c r="M334" s="298">
        <v>2.1294994447994444</v>
      </c>
    </row>
    <row r="335" spans="2:13" x14ac:dyDescent="0.3">
      <c r="B335" s="292" t="s">
        <v>124</v>
      </c>
      <c r="C335" s="298">
        <v>4.3140568550412671E-2</v>
      </c>
      <c r="D335" s="298">
        <v>0.11041497427828725</v>
      </c>
      <c r="E335" s="298">
        <v>1.3818063305502268</v>
      </c>
      <c r="F335" s="298">
        <v>0.40960119826517966</v>
      </c>
      <c r="G335" s="298">
        <v>0.23569520016461221</v>
      </c>
      <c r="H335" s="298">
        <v>0.35984740606833587</v>
      </c>
      <c r="I335" s="298">
        <v>3.5839598975494686</v>
      </c>
      <c r="J335" s="298">
        <v>0.12409514983683237</v>
      </c>
      <c r="K335" s="298">
        <v>3.5577720565578536E-2</v>
      </c>
      <c r="L335" s="298">
        <v>0.35080970091692704</v>
      </c>
      <c r="M335" s="298">
        <v>0.5941223910867246</v>
      </c>
    </row>
    <row r="336" spans="2:13" x14ac:dyDescent="0.3">
      <c r="B336" s="292" t="s">
        <v>126</v>
      </c>
      <c r="C336" s="298">
        <v>4.3850486268242861</v>
      </c>
      <c r="D336" s="298">
        <v>1.3991586793227633</v>
      </c>
      <c r="E336" s="298">
        <v>0.75632341134996817</v>
      </c>
      <c r="F336" s="298">
        <v>0.41195109041168182</v>
      </c>
      <c r="G336" s="298">
        <v>1.1105478819499586</v>
      </c>
      <c r="H336" s="298">
        <v>7.8307547740735401</v>
      </c>
      <c r="I336" s="298">
        <v>2.0837547124901854</v>
      </c>
      <c r="J336" s="298">
        <v>0.10215486823569268</v>
      </c>
      <c r="K336" s="298">
        <v>0.63904486651939385</v>
      </c>
      <c r="L336" s="298">
        <v>0.52901516794645798</v>
      </c>
      <c r="M336" s="298">
        <v>7.2039461594935448</v>
      </c>
    </row>
    <row r="337" spans="2:13" x14ac:dyDescent="0.3">
      <c r="B337" s="292" t="s">
        <v>128</v>
      </c>
      <c r="C337" s="298">
        <v>2.1559666967515079</v>
      </c>
      <c r="D337" s="298">
        <v>1.3348632154444018</v>
      </c>
      <c r="E337" s="298">
        <v>0.94555616662459352</v>
      </c>
      <c r="F337" s="298">
        <v>0.59622384029268005</v>
      </c>
      <c r="G337" s="298">
        <v>3.5732937893298602</v>
      </c>
      <c r="H337" s="298">
        <v>15.230712364818009</v>
      </c>
      <c r="I337" s="298">
        <v>2.5809262943354883</v>
      </c>
      <c r="J337" s="298">
        <v>0.35035581803438892</v>
      </c>
      <c r="K337" s="298">
        <v>2.6888861245257698</v>
      </c>
      <c r="L337" s="298">
        <v>0.78917899995568752</v>
      </c>
      <c r="M337" s="298">
        <v>9.0643346266143232E-2</v>
      </c>
    </row>
    <row r="338" spans="2:13" x14ac:dyDescent="0.3">
      <c r="B338" s="292" t="s">
        <v>130</v>
      </c>
      <c r="C338" s="298">
        <v>8.0488623872904078E-2</v>
      </c>
      <c r="D338" s="298">
        <v>0.18272642146278406</v>
      </c>
      <c r="E338" s="298">
        <v>1.7132844514362253</v>
      </c>
      <c r="F338" s="298">
        <v>0.44723304145648751</v>
      </c>
      <c r="G338" s="298">
        <v>0.28037678944886951</v>
      </c>
      <c r="H338" s="298">
        <v>0.7592564119105214</v>
      </c>
      <c r="I338" s="298">
        <v>3.3085959344260658</v>
      </c>
      <c r="J338" s="298">
        <v>0.4374376786272286</v>
      </c>
      <c r="K338" s="298">
        <v>2.4904033592869655E-2</v>
      </c>
      <c r="L338" s="298">
        <v>1.4016260751607361E-3</v>
      </c>
      <c r="M338" s="298">
        <v>1.0261677978925765E-2</v>
      </c>
    </row>
    <row r="339" spans="2:13" x14ac:dyDescent="0.3">
      <c r="B339" s="292" t="s">
        <v>132</v>
      </c>
      <c r="C339" s="298">
        <v>0.37098113185216969</v>
      </c>
      <c r="D339" s="298">
        <v>6.3352552568517073E-2</v>
      </c>
      <c r="E339" s="298">
        <v>0.65870191529428546</v>
      </c>
      <c r="F339" s="298">
        <v>0.1772387925830628</v>
      </c>
      <c r="G339" s="298">
        <v>0.25973866932216266</v>
      </c>
      <c r="H339" s="298">
        <v>0.5872173733024999</v>
      </c>
      <c r="I339" s="298">
        <v>0.22139679058148809</v>
      </c>
      <c r="J339" s="298">
        <v>1.1264364389786464E-2</v>
      </c>
      <c r="K339" s="298">
        <v>6.4701535149236974E-4</v>
      </c>
      <c r="L339" s="298">
        <v>0.54189741545409509</v>
      </c>
      <c r="M339" s="298">
        <v>0.75979885124349456</v>
      </c>
    </row>
    <row r="340" spans="2:13" x14ac:dyDescent="0.3">
      <c r="B340" s="292" t="s">
        <v>135</v>
      </c>
      <c r="C340" s="298">
        <v>0.34767554492659747</v>
      </c>
      <c r="D340" s="298">
        <v>0.56685328333723217</v>
      </c>
      <c r="E340" s="298">
        <v>2.8546439342532755</v>
      </c>
      <c r="F340" s="298">
        <v>0.52458842803969097</v>
      </c>
      <c r="G340" s="298">
        <v>5.6195154659703608E-2</v>
      </c>
      <c r="H340" s="298">
        <v>2.3726004431104717</v>
      </c>
      <c r="I340" s="298">
        <v>0.98070046186173443</v>
      </c>
      <c r="J340" s="298">
        <v>2.0602655795728073</v>
      </c>
      <c r="K340" s="298">
        <v>0.12996869283118859</v>
      </c>
      <c r="L340" s="298">
        <v>0.53144167443311119</v>
      </c>
      <c r="M340" s="298">
        <v>6.351647041283345E-3</v>
      </c>
    </row>
    <row r="341" spans="2:13" x14ac:dyDescent="0.3">
      <c r="B341" s="292" t="s">
        <v>137</v>
      </c>
      <c r="C341" s="298">
        <v>0.59568974941081521</v>
      </c>
      <c r="D341" s="298">
        <v>0.32662084789748341</v>
      </c>
      <c r="E341" s="298">
        <v>1.3056747730031981</v>
      </c>
      <c r="F341" s="298">
        <v>0.25474041947613302</v>
      </c>
      <c r="G341" s="298">
        <v>6.5838259737311406E-8</v>
      </c>
      <c r="H341" s="298">
        <v>1.4557289690113837</v>
      </c>
      <c r="I341" s="298">
        <v>3.102929390633076E-2</v>
      </c>
      <c r="J341" s="298">
        <v>0.76127962659395332</v>
      </c>
      <c r="K341" s="298">
        <v>0.12737547003302935</v>
      </c>
      <c r="L341" s="298">
        <v>4.3150919024328258E-2</v>
      </c>
      <c r="M341" s="298">
        <v>6.5133438699298066E-2</v>
      </c>
    </row>
    <row r="342" spans="2:13" x14ac:dyDescent="0.3">
      <c r="B342" s="292" t="s">
        <v>156</v>
      </c>
      <c r="C342" s="298">
        <v>0.47071508689190661</v>
      </c>
      <c r="D342" s="298">
        <v>4.8826714252226962E-2</v>
      </c>
      <c r="E342" s="298">
        <v>0.23604030810089824</v>
      </c>
      <c r="F342" s="298">
        <v>0.11042148488333003</v>
      </c>
      <c r="G342" s="298">
        <v>2.3785383224441027E-9</v>
      </c>
      <c r="H342" s="298">
        <v>0.201458316847557</v>
      </c>
      <c r="I342" s="298">
        <v>7.2338648570449651E-2</v>
      </c>
      <c r="J342" s="298">
        <v>8.1946763399837075E-3</v>
      </c>
      <c r="K342" s="298">
        <v>0.14348801746499734</v>
      </c>
      <c r="L342" s="298">
        <v>7.308811405867606E-2</v>
      </c>
      <c r="M342" s="298">
        <v>0.64051676481549424</v>
      </c>
    </row>
    <row r="343" spans="2:13" x14ac:dyDescent="0.3">
      <c r="B343" s="292" t="s">
        <v>158</v>
      </c>
      <c r="C343" s="298">
        <v>6.8839698405713272E-3</v>
      </c>
      <c r="D343" s="298">
        <v>2.2078595528447591E-2</v>
      </c>
      <c r="E343" s="298">
        <v>0.44694820192389401</v>
      </c>
      <c r="F343" s="298">
        <v>0.1701709559042148</v>
      </c>
      <c r="G343" s="298">
        <v>2.1617135668038762E-2</v>
      </c>
      <c r="H343" s="298">
        <v>3.147856721662861E-2</v>
      </c>
      <c r="I343" s="298">
        <v>0.17869838589564227</v>
      </c>
      <c r="J343" s="298">
        <v>0.23440636994583963</v>
      </c>
      <c r="K343" s="298">
        <v>0.34488618701054513</v>
      </c>
      <c r="L343" s="298">
        <v>2.526958121077703</v>
      </c>
      <c r="M343" s="298">
        <v>0.30809327977786916</v>
      </c>
    </row>
    <row r="344" spans="2:13" x14ac:dyDescent="0.3">
      <c r="B344" s="292" t="s">
        <v>160</v>
      </c>
      <c r="C344" s="298">
        <v>0.52243008322847961</v>
      </c>
      <c r="D344" s="298">
        <v>7.6775450788022059E-2</v>
      </c>
      <c r="E344" s="298">
        <v>0.22416021088569926</v>
      </c>
      <c r="F344" s="298">
        <v>2.2062189756041194E-2</v>
      </c>
      <c r="G344" s="298">
        <v>4.3606595082659058E-2</v>
      </c>
      <c r="H344" s="298">
        <v>0.15159548442852014</v>
      </c>
      <c r="I344" s="298">
        <v>2.3242684997570051</v>
      </c>
      <c r="J344" s="298">
        <v>1.079563841497754</v>
      </c>
      <c r="K344" s="298">
        <v>1.7485215930038842</v>
      </c>
      <c r="L344" s="298">
        <v>5.9973012759247213E-2</v>
      </c>
      <c r="M344" s="298">
        <v>4.109231958518883E-2</v>
      </c>
    </row>
    <row r="345" spans="2:13" x14ac:dyDescent="0.3">
      <c r="B345" s="292" t="s">
        <v>305</v>
      </c>
      <c r="C345" s="298">
        <v>1.1875927117433829</v>
      </c>
      <c r="D345" s="298">
        <v>8.7937489599401827E-2</v>
      </c>
      <c r="E345" s="298">
        <v>0.24111616125287344</v>
      </c>
      <c r="F345" s="298">
        <v>2.9190784064261795E-3</v>
      </c>
      <c r="G345" s="298">
        <v>1.1955404466134123</v>
      </c>
      <c r="H345" s="298">
        <v>3.185461151612615</v>
      </c>
      <c r="I345" s="298">
        <v>8.4970237696998328E-3</v>
      </c>
      <c r="J345" s="298">
        <v>3.7024470040933974</v>
      </c>
      <c r="K345" s="298">
        <v>0.23125443357044712</v>
      </c>
      <c r="L345" s="298">
        <v>2.480596658415652</v>
      </c>
      <c r="M345" s="298">
        <v>0.21836207310567171</v>
      </c>
    </row>
    <row r="346" spans="2:13" x14ac:dyDescent="0.3">
      <c r="B346" s="292" t="s">
        <v>306</v>
      </c>
      <c r="C346" s="298">
        <v>0.23034659179133996</v>
      </c>
      <c r="D346" s="298">
        <v>9.1937953489079946E-2</v>
      </c>
      <c r="E346" s="298">
        <v>0.29509470986534236</v>
      </c>
      <c r="F346" s="298">
        <v>0.12055647052274866</v>
      </c>
      <c r="G346" s="298">
        <v>3.6476541193893181E-3</v>
      </c>
      <c r="H346" s="298">
        <v>0.12717819322214904</v>
      </c>
      <c r="I346" s="298">
        <v>0.3082082785238261</v>
      </c>
      <c r="J346" s="298">
        <v>0.10005022023393075</v>
      </c>
      <c r="K346" s="298">
        <v>0.37121072494172719</v>
      </c>
      <c r="L346" s="298">
        <v>4.6398813982938625E-3</v>
      </c>
      <c r="M346" s="298">
        <v>0.56532878973703138</v>
      </c>
    </row>
    <row r="347" spans="2:13" x14ac:dyDescent="0.3">
      <c r="B347" s="292" t="s">
        <v>307</v>
      </c>
      <c r="C347" s="298">
        <v>0.21718922926196219</v>
      </c>
      <c r="D347" s="298">
        <v>9.7370321562183892E-2</v>
      </c>
      <c r="E347" s="298">
        <v>0.92840403320155218</v>
      </c>
      <c r="F347" s="298">
        <v>0.25966725214626374</v>
      </c>
      <c r="G347" s="298">
        <v>9.3651452432738938E-2</v>
      </c>
      <c r="H347" s="298">
        <v>0.40491118421493771</v>
      </c>
      <c r="I347" s="298">
        <v>0.78678547239278007</v>
      </c>
      <c r="J347" s="298">
        <v>1.1635195260210446E-2</v>
      </c>
      <c r="K347" s="298">
        <v>6.1448833026532805E-2</v>
      </c>
      <c r="L347" s="298">
        <v>3.3620042104535897E-2</v>
      </c>
      <c r="M347" s="298">
        <v>0.51238998135692027</v>
      </c>
    </row>
    <row r="348" spans="2:13" x14ac:dyDescent="0.3">
      <c r="B348" s="292" t="s">
        <v>42</v>
      </c>
      <c r="C348" s="298">
        <v>0.80780647006021333</v>
      </c>
      <c r="D348" s="298">
        <v>2.0963149938710901E-2</v>
      </c>
      <c r="E348" s="298">
        <v>1.1265275396304688</v>
      </c>
      <c r="F348" s="298">
        <v>8.570703404081368E-3</v>
      </c>
      <c r="G348" s="298">
        <v>0.36814615535846112</v>
      </c>
      <c r="H348" s="298">
        <v>0.11737657457985315</v>
      </c>
      <c r="I348" s="298">
        <v>0.54895184442556955</v>
      </c>
      <c r="J348" s="298">
        <v>0.68168428251742064</v>
      </c>
      <c r="K348" s="298">
        <v>0.24200177426863342</v>
      </c>
      <c r="L348" s="298">
        <v>2.8407401784392761</v>
      </c>
      <c r="M348" s="298">
        <v>0.63981768254515958</v>
      </c>
    </row>
    <row r="349" spans="2:13" x14ac:dyDescent="0.3">
      <c r="B349" s="292" t="s">
        <v>48</v>
      </c>
      <c r="C349" s="298">
        <v>1.3515172780254734</v>
      </c>
      <c r="D349" s="298">
        <v>7.5280834807625374E-2</v>
      </c>
      <c r="E349" s="298">
        <v>2.3552754754113767</v>
      </c>
      <c r="F349" s="298">
        <v>6.2813172073745843E-2</v>
      </c>
      <c r="G349" s="298">
        <v>0.28850573498740062</v>
      </c>
      <c r="H349" s="298">
        <v>0.16280638824931568</v>
      </c>
      <c r="I349" s="298">
        <v>6.0537289165044764E-2</v>
      </c>
      <c r="J349" s="298">
        <v>0.8175133231176519</v>
      </c>
      <c r="K349" s="298">
        <v>0.33194612031088805</v>
      </c>
      <c r="L349" s="298">
        <v>7.876465460492664E-2</v>
      </c>
      <c r="M349" s="298">
        <v>0.76345292352759864</v>
      </c>
    </row>
    <row r="350" spans="2:13" x14ac:dyDescent="0.3">
      <c r="B350" s="292" t="s">
        <v>50</v>
      </c>
      <c r="C350" s="298">
        <v>0.36104882514630637</v>
      </c>
      <c r="D350" s="298">
        <v>0.13506843193265228</v>
      </c>
      <c r="E350" s="298">
        <v>1.3972267273415009</v>
      </c>
      <c r="F350" s="298">
        <v>2.0684241296666478E-3</v>
      </c>
      <c r="G350" s="298">
        <v>7.7582703573509409E-2</v>
      </c>
      <c r="H350" s="298">
        <v>0.74456946762598375</v>
      </c>
      <c r="I350" s="298">
        <v>2.5807482518874836</v>
      </c>
      <c r="J350" s="298">
        <v>0.12161178097890865</v>
      </c>
      <c r="K350" s="298">
        <v>0.27053429202195822</v>
      </c>
      <c r="L350" s="298">
        <v>1.8618116679393175</v>
      </c>
      <c r="M350" s="298">
        <v>0.83508980273046463</v>
      </c>
    </row>
    <row r="351" spans="2:13" x14ac:dyDescent="0.3">
      <c r="B351" s="292" t="s">
        <v>52</v>
      </c>
      <c r="C351" s="298">
        <v>1.2108812669597218</v>
      </c>
      <c r="D351" s="298">
        <v>4.535341209067302E-2</v>
      </c>
      <c r="E351" s="298">
        <v>1.544267600919881</v>
      </c>
      <c r="F351" s="298">
        <v>3.3698486273553256E-2</v>
      </c>
      <c r="G351" s="298">
        <v>0.27386760311697517</v>
      </c>
      <c r="H351" s="298">
        <v>0.10791743580412584</v>
      </c>
      <c r="I351" s="298">
        <v>6.8311121996945446E-4</v>
      </c>
      <c r="J351" s="298">
        <v>0.31703381810475739</v>
      </c>
      <c r="K351" s="298">
        <v>0.29598089337224048</v>
      </c>
      <c r="L351" s="298">
        <v>3.4183662742710737E-2</v>
      </c>
      <c r="M351" s="298">
        <v>0.22832711863214308</v>
      </c>
    </row>
    <row r="352" spans="2:13" x14ac:dyDescent="0.3">
      <c r="B352" s="292" t="s">
        <v>54</v>
      </c>
      <c r="C352" s="298">
        <v>6.000733397636202E-3</v>
      </c>
      <c r="D352" s="298">
        <v>1.369940360914396E-2</v>
      </c>
      <c r="E352" s="298">
        <v>1.0435089506808659</v>
      </c>
      <c r="F352" s="298">
        <v>2.6004339412230688E-3</v>
      </c>
      <c r="G352" s="298">
        <v>0.17562436386713071</v>
      </c>
      <c r="H352" s="298">
        <v>1.297442091445937</v>
      </c>
      <c r="I352" s="298">
        <v>2.9063057634743874</v>
      </c>
      <c r="J352" s="298">
        <v>0.50904337207236461</v>
      </c>
      <c r="K352" s="298">
        <v>7.8664217842561053</v>
      </c>
      <c r="L352" s="298">
        <v>0.63378236774029129</v>
      </c>
      <c r="M352" s="298">
        <v>2.7065163992375734</v>
      </c>
    </row>
    <row r="353" spans="2:13" x14ac:dyDescent="0.3">
      <c r="B353" s="292" t="s">
        <v>75</v>
      </c>
      <c r="C353" s="298">
        <v>1.4579143807721346</v>
      </c>
      <c r="D353" s="298">
        <v>2.5746407793729598E-2</v>
      </c>
      <c r="E353" s="298">
        <v>1.7576436630650807</v>
      </c>
      <c r="F353" s="298">
        <v>3.719800163730267E-2</v>
      </c>
      <c r="G353" s="298">
        <v>0.48974752066379623</v>
      </c>
      <c r="H353" s="298">
        <v>8.2161865370316944E-2</v>
      </c>
      <c r="I353" s="298">
        <v>1.2871458510889126E-4</v>
      </c>
      <c r="J353" s="298">
        <v>1.1333025921039217</v>
      </c>
      <c r="K353" s="298">
        <v>0.61865175273486839</v>
      </c>
      <c r="L353" s="298">
        <v>0.14771724691198226</v>
      </c>
      <c r="M353" s="298">
        <v>0.12669111629820759</v>
      </c>
    </row>
    <row r="354" spans="2:13" x14ac:dyDescent="0.3">
      <c r="B354" s="292" t="s">
        <v>77</v>
      </c>
      <c r="C354" s="298">
        <v>1.5156089003422</v>
      </c>
      <c r="D354" s="298">
        <v>4.3140330379319282E-2</v>
      </c>
      <c r="E354" s="298">
        <v>2.1753201818485457</v>
      </c>
      <c r="F354" s="298">
        <v>5.5133443358729883E-2</v>
      </c>
      <c r="G354" s="298">
        <v>0.54019556622595677</v>
      </c>
      <c r="H354" s="298">
        <v>0.1452605958680242</v>
      </c>
      <c r="I354" s="298">
        <v>4.2346860885330098E-4</v>
      </c>
      <c r="J354" s="298">
        <v>1.1279630131382525</v>
      </c>
      <c r="K354" s="298">
        <v>0.65544455911476662</v>
      </c>
      <c r="L354" s="298">
        <v>0.16483860325323582</v>
      </c>
      <c r="M354" s="298">
        <v>0.16030265559982226</v>
      </c>
    </row>
    <row r="355" spans="2:13" x14ac:dyDescent="0.3">
      <c r="B355" s="292" t="s">
        <v>79</v>
      </c>
      <c r="C355" s="298">
        <v>1.4457842602777251</v>
      </c>
      <c r="D355" s="298">
        <v>1.580558533976812E-2</v>
      </c>
      <c r="E355" s="298">
        <v>1.6940427430319005</v>
      </c>
      <c r="F355" s="298">
        <v>2.9824457010340439E-2</v>
      </c>
      <c r="G355" s="298">
        <v>0.525640173805069</v>
      </c>
      <c r="H355" s="298">
        <v>5.5464883984914115E-2</v>
      </c>
      <c r="I355" s="298">
        <v>2.613442205281527E-2</v>
      </c>
      <c r="J355" s="298">
        <v>1.7237116418310887</v>
      </c>
      <c r="K355" s="298">
        <v>0.67257633492629088</v>
      </c>
      <c r="L355" s="298">
        <v>0.17351275058813773</v>
      </c>
      <c r="M355" s="298">
        <v>9.7381118185594723E-2</v>
      </c>
    </row>
    <row r="356" spans="2:13" x14ac:dyDescent="0.3">
      <c r="B356" s="292" t="s">
        <v>81</v>
      </c>
      <c r="C356" s="298">
        <v>0.50206956649082735</v>
      </c>
      <c r="D356" s="298">
        <v>0.10004875506118691</v>
      </c>
      <c r="E356" s="298">
        <v>0.7202265058566093</v>
      </c>
      <c r="F356" s="298">
        <v>1.0795473981905538E-3</v>
      </c>
      <c r="G356" s="298">
        <v>2.1183202858086636E-3</v>
      </c>
      <c r="H356" s="298">
        <v>0.31191516667881097</v>
      </c>
      <c r="I356" s="298">
        <v>0.35415891287757678</v>
      </c>
      <c r="J356" s="298">
        <v>0.19101526745052227</v>
      </c>
      <c r="K356" s="298">
        <v>8.6464218516389954E-2</v>
      </c>
      <c r="L356" s="298">
        <v>0.49067057570175887</v>
      </c>
      <c r="M356" s="298">
        <v>5.6583498203190738E-2</v>
      </c>
    </row>
    <row r="357" spans="2:13" x14ac:dyDescent="0.3">
      <c r="B357" s="292" t="s">
        <v>83</v>
      </c>
      <c r="C357" s="298">
        <v>0.84591495448465781</v>
      </c>
      <c r="D357" s="298">
        <v>5.9098922315761755E-2</v>
      </c>
      <c r="E357" s="298">
        <v>1.1050260147665389</v>
      </c>
      <c r="F357" s="298">
        <v>7.1338030134846945E-3</v>
      </c>
      <c r="G357" s="298">
        <v>7.9957948766606238E-2</v>
      </c>
      <c r="H357" s="298">
        <v>0.17739053443556996</v>
      </c>
      <c r="I357" s="298">
        <v>0.24126513133891334</v>
      </c>
      <c r="J357" s="298">
        <v>0.14338660653834284</v>
      </c>
      <c r="K357" s="298">
        <v>0.29953444623859354</v>
      </c>
      <c r="L357" s="298">
        <v>3.2474681817044687E-2</v>
      </c>
      <c r="M357" s="298">
        <v>0.21383619296188885</v>
      </c>
    </row>
    <row r="358" spans="2:13" x14ac:dyDescent="0.3">
      <c r="B358" s="292" t="s">
        <v>85</v>
      </c>
      <c r="C358" s="298">
        <v>0.47055535461164066</v>
      </c>
      <c r="D358" s="298">
        <v>7.6788923094583877E-2</v>
      </c>
      <c r="E358" s="298">
        <v>0.66795010367811147</v>
      </c>
      <c r="F358" s="298">
        <v>2.3008681531048816E-4</v>
      </c>
      <c r="G358" s="298">
        <v>1.3005173275277931E-2</v>
      </c>
      <c r="H358" s="298">
        <v>0.27067163897793928</v>
      </c>
      <c r="I358" s="298">
        <v>0.5946034396800246</v>
      </c>
      <c r="J358" s="298">
        <v>5.2869620924754002E-2</v>
      </c>
      <c r="K358" s="298">
        <v>8.9423627156282381E-2</v>
      </c>
      <c r="L358" s="298">
        <v>1.1853530866733473</v>
      </c>
      <c r="M358" s="298">
        <v>2.458150092214806E-4</v>
      </c>
    </row>
    <row r="359" spans="2:13" x14ac:dyDescent="0.3">
      <c r="B359" s="292" t="s">
        <v>87</v>
      </c>
      <c r="C359" s="298">
        <v>0.26442245411048454</v>
      </c>
      <c r="D359" s="298">
        <v>0.18774983788965408</v>
      </c>
      <c r="E359" s="298">
        <v>0.84756225033720434</v>
      </c>
      <c r="F359" s="298">
        <v>5.3457637415982296E-4</v>
      </c>
      <c r="G359" s="298">
        <v>3.9252986792165032E-2</v>
      </c>
      <c r="H359" s="298">
        <v>0.55497964712004355</v>
      </c>
      <c r="I359" s="298">
        <v>1.5441865032318296</v>
      </c>
      <c r="J359" s="298">
        <v>0.46658986460438623</v>
      </c>
      <c r="K359" s="298">
        <v>3.1615743435063361E-3</v>
      </c>
      <c r="L359" s="298">
        <v>1.45245740520657</v>
      </c>
      <c r="M359" s="298">
        <v>0.43328129544489519</v>
      </c>
    </row>
    <row r="360" spans="2:13" x14ac:dyDescent="0.3">
      <c r="B360" s="292" t="s">
        <v>89</v>
      </c>
      <c r="C360" s="298">
        <v>0.93723381411155371</v>
      </c>
      <c r="D360" s="298">
        <v>1.4985067971528491E-2</v>
      </c>
      <c r="E360" s="298">
        <v>5.8700124975496426E-2</v>
      </c>
      <c r="F360" s="298">
        <v>2.0300585478182469E-2</v>
      </c>
      <c r="G360" s="298">
        <v>7.3938496354587968E-3</v>
      </c>
      <c r="H360" s="298">
        <v>0.17982530275841171</v>
      </c>
      <c r="I360" s="298">
        <v>1.6115662443894512</v>
      </c>
      <c r="J360" s="298">
        <v>0.75357856014152436</v>
      </c>
      <c r="K360" s="298">
        <v>6.2203086508310718E-2</v>
      </c>
      <c r="L360" s="298">
        <v>1.5805721546662748E-2</v>
      </c>
      <c r="M360" s="298">
        <v>3.1819011859280495E-2</v>
      </c>
    </row>
    <row r="361" spans="2:13" x14ac:dyDescent="0.3">
      <c r="B361" s="292" t="s">
        <v>99</v>
      </c>
      <c r="C361" s="298">
        <v>0.70426195925863044</v>
      </c>
      <c r="D361" s="298">
        <v>0.15894017401716992</v>
      </c>
      <c r="E361" s="298">
        <v>1.0094587185226651</v>
      </c>
      <c r="F361" s="298">
        <v>0.14136705323397303</v>
      </c>
      <c r="G361" s="298">
        <v>4.4545254127532153E-3</v>
      </c>
      <c r="H361" s="298">
        <v>0.92034482565452158</v>
      </c>
      <c r="I361" s="298">
        <v>0.91469923235343875</v>
      </c>
      <c r="J361" s="298">
        <v>0.2649926139801228</v>
      </c>
      <c r="K361" s="298">
        <v>2.7305669336727002E-2</v>
      </c>
      <c r="L361" s="298">
        <v>3.8547329520353987E-2</v>
      </c>
      <c r="M361" s="298">
        <v>4.1819650221079883E-2</v>
      </c>
    </row>
    <row r="362" spans="2:13" x14ac:dyDescent="0.3">
      <c r="B362" s="292" t="s">
        <v>101</v>
      </c>
      <c r="C362" s="298">
        <v>0.31229400250618988</v>
      </c>
      <c r="D362" s="298">
        <v>5.1400983268223829E-2</v>
      </c>
      <c r="E362" s="298">
        <v>7.423284476293375E-2</v>
      </c>
      <c r="F362" s="298">
        <v>1.9860621470904016E-2</v>
      </c>
      <c r="G362" s="298">
        <v>0.27287751265246518</v>
      </c>
      <c r="H362" s="298">
        <v>2.6796741019643209</v>
      </c>
      <c r="I362" s="298">
        <v>0.7381983567758541</v>
      </c>
      <c r="J362" s="298">
        <v>1.6188731891769712</v>
      </c>
      <c r="K362" s="298">
        <v>0.97501467373139095</v>
      </c>
      <c r="L362" s="298">
        <v>2.8222892302501155</v>
      </c>
      <c r="M362" s="298">
        <v>1.8222908227900245</v>
      </c>
    </row>
    <row r="363" spans="2:13" x14ac:dyDescent="0.3">
      <c r="B363" s="292" t="s">
        <v>103</v>
      </c>
      <c r="C363" s="298">
        <v>0.37800846371704566</v>
      </c>
      <c r="D363" s="298">
        <v>0.19170495908959914</v>
      </c>
      <c r="E363" s="298">
        <v>1.0654911803190852</v>
      </c>
      <c r="F363" s="298">
        <v>3.3135993295340977E-4</v>
      </c>
      <c r="G363" s="298">
        <v>1.1141783193601764E-2</v>
      </c>
      <c r="H363" s="298">
        <v>0.71463235311593265</v>
      </c>
      <c r="I363" s="298">
        <v>1.3726586798200393</v>
      </c>
      <c r="J363" s="298">
        <v>9.8906795672729184E-2</v>
      </c>
      <c r="K363" s="298">
        <v>0.22560806517132731</v>
      </c>
      <c r="L363" s="298">
        <v>0.12554542503075999</v>
      </c>
      <c r="M363" s="298">
        <v>3.179912353075133</v>
      </c>
    </row>
    <row r="364" spans="2:13" x14ac:dyDescent="0.3">
      <c r="B364" s="292" t="s">
        <v>105</v>
      </c>
      <c r="C364" s="298">
        <v>2.2730339508309263</v>
      </c>
      <c r="D364" s="298">
        <v>0.70646239599763272</v>
      </c>
      <c r="E364" s="298">
        <v>2.2378200347539612</v>
      </c>
      <c r="F364" s="298">
        <v>0.88433439459939134</v>
      </c>
      <c r="G364" s="298">
        <v>1.3620619082852643</v>
      </c>
      <c r="H364" s="298">
        <v>4.8483080288583533</v>
      </c>
      <c r="I364" s="298">
        <v>7.4446535995295692E-6</v>
      </c>
      <c r="J364" s="298">
        <v>1.2234451332229763</v>
      </c>
      <c r="K364" s="298">
        <v>0.26483586545298166</v>
      </c>
      <c r="L364" s="298">
        <v>1.1844527678775645</v>
      </c>
      <c r="M364" s="298">
        <v>7.1417287886442873E-2</v>
      </c>
    </row>
    <row r="365" spans="2:13" x14ac:dyDescent="0.3">
      <c r="B365" s="292" t="s">
        <v>201</v>
      </c>
      <c r="C365" s="298">
        <v>0.72792345303014849</v>
      </c>
      <c r="D365" s="298">
        <v>0.22688018481816616</v>
      </c>
      <c r="E365" s="298">
        <v>0.79799909204824193</v>
      </c>
      <c r="F365" s="298">
        <v>0.15217213255467493</v>
      </c>
      <c r="G365" s="298">
        <v>4.0326502671272308</v>
      </c>
      <c r="H365" s="298">
        <v>1.7646632142027061</v>
      </c>
      <c r="I365" s="298">
        <v>0.30791241948804521</v>
      </c>
      <c r="J365" s="298">
        <v>0.34219416428272276</v>
      </c>
      <c r="K365" s="298">
        <v>0.37752928339059383</v>
      </c>
      <c r="L365" s="298">
        <v>0.43322815530300179</v>
      </c>
      <c r="M365" s="298">
        <v>0.90180111852578437</v>
      </c>
    </row>
    <row r="366" spans="2:13" x14ac:dyDescent="0.3">
      <c r="B366" s="292" t="s">
        <v>203</v>
      </c>
      <c r="C366" s="298">
        <v>0.29241994556281964</v>
      </c>
      <c r="D366" s="298">
        <v>0.23166041568472967</v>
      </c>
      <c r="E366" s="298">
        <v>0.9813968459252459</v>
      </c>
      <c r="F366" s="298">
        <v>0.18004142130795991</v>
      </c>
      <c r="G366" s="298">
        <v>3.0638991684244097</v>
      </c>
      <c r="H366" s="298">
        <v>0.77020839229888771</v>
      </c>
      <c r="I366" s="298">
        <v>0.39040689580747362</v>
      </c>
      <c r="J366" s="298">
        <v>0.21448730606390698</v>
      </c>
      <c r="K366" s="298">
        <v>4.4918642233191523E-2</v>
      </c>
      <c r="L366" s="298">
        <v>0.15635685998935181</v>
      </c>
      <c r="M366" s="298">
        <v>1.4822410534118737</v>
      </c>
    </row>
    <row r="367" spans="2:13" x14ac:dyDescent="0.3">
      <c r="B367" s="292" t="s">
        <v>205</v>
      </c>
      <c r="C367" s="298">
        <v>0.61375020122907353</v>
      </c>
      <c r="D367" s="298">
        <v>0.39749510118165271</v>
      </c>
      <c r="E367" s="298">
        <v>0.90448801351481101</v>
      </c>
      <c r="F367" s="298">
        <v>0.14483526633797633</v>
      </c>
      <c r="G367" s="298">
        <v>3.9746343767096319</v>
      </c>
      <c r="H367" s="298">
        <v>1.1022694610183352</v>
      </c>
      <c r="I367" s="298">
        <v>0.2480198701183782</v>
      </c>
      <c r="J367" s="298">
        <v>5.0219998510909183E-3</v>
      </c>
      <c r="K367" s="298">
        <v>2.8941359288808846</v>
      </c>
      <c r="L367" s="298">
        <v>0.33884486652369317</v>
      </c>
      <c r="M367" s="298">
        <v>0.7779138483600202</v>
      </c>
    </row>
    <row r="368" spans="2:13" x14ac:dyDescent="0.3">
      <c r="B368" s="292" t="s">
        <v>207</v>
      </c>
      <c r="C368" s="298">
        <v>4.8021826095111866E-2</v>
      </c>
      <c r="D368" s="298">
        <v>0.29489589423049889</v>
      </c>
      <c r="E368" s="298">
        <v>1.5512470045799194</v>
      </c>
      <c r="F368" s="298">
        <v>0.28113762605773185</v>
      </c>
      <c r="G368" s="298">
        <v>1.1748525668831937</v>
      </c>
      <c r="H368" s="298">
        <v>1.6377563318573984E-2</v>
      </c>
      <c r="I368" s="298">
        <v>6.6508293589470696E-3</v>
      </c>
      <c r="J368" s="298">
        <v>6.1973582037858467E-3</v>
      </c>
      <c r="K368" s="298">
        <v>3.6676631812630561E-2</v>
      </c>
      <c r="L368" s="298">
        <v>0.90017330513821459</v>
      </c>
      <c r="M368" s="298">
        <v>0.86131409327415931</v>
      </c>
    </row>
    <row r="369" spans="2:13" x14ac:dyDescent="0.3">
      <c r="B369" s="292" t="s">
        <v>91</v>
      </c>
      <c r="C369" s="298">
        <v>0.2760211317611071</v>
      </c>
      <c r="D369" s="298">
        <v>0.11229739665579587</v>
      </c>
      <c r="E369" s="298">
        <v>0.24047204363011029</v>
      </c>
      <c r="F369" s="298">
        <v>5.4097943154497018E-3</v>
      </c>
      <c r="G369" s="298">
        <v>9.7136070846762623E-2</v>
      </c>
      <c r="H369" s="298">
        <v>0.2931251602191311</v>
      </c>
      <c r="I369" s="298">
        <v>0.47040726736381</v>
      </c>
      <c r="J369" s="298">
        <v>1.2028648671781865</v>
      </c>
      <c r="K369" s="298">
        <v>1.1280663475383833E-2</v>
      </c>
      <c r="L369" s="298">
        <v>0.30995830318763151</v>
      </c>
      <c r="M369" s="298">
        <v>0.20718954269018242</v>
      </c>
    </row>
    <row r="370" spans="2:13" x14ac:dyDescent="0.3">
      <c r="B370" s="292" t="s">
        <v>93</v>
      </c>
      <c r="C370" s="298">
        <v>0.82697596556981445</v>
      </c>
      <c r="D370" s="298">
        <v>3.1223953257845595E-3</v>
      </c>
      <c r="E370" s="298">
        <v>6.1513901384224794E-2</v>
      </c>
      <c r="F370" s="298">
        <v>1.4399867281922241E-3</v>
      </c>
      <c r="G370" s="298">
        <v>4.0651409411127389E-2</v>
      </c>
      <c r="H370" s="298">
        <v>8.5251556422414124E-4</v>
      </c>
      <c r="I370" s="298">
        <v>0.81805653950328616</v>
      </c>
      <c r="J370" s="298">
        <v>0.47338578780846574</v>
      </c>
      <c r="K370" s="298">
        <v>0.44479174825541884</v>
      </c>
      <c r="L370" s="298">
        <v>0.1981663064386826</v>
      </c>
      <c r="M370" s="298">
        <v>0.67171120831263109</v>
      </c>
    </row>
    <row r="371" spans="2:13" x14ac:dyDescent="0.3">
      <c r="B371" s="292" t="s">
        <v>95</v>
      </c>
      <c r="C371" s="298">
        <v>0.55431132192580634</v>
      </c>
      <c r="D371" s="298">
        <v>1.9756751619884463E-2</v>
      </c>
      <c r="E371" s="298">
        <v>7.1741775016659322E-3</v>
      </c>
      <c r="F371" s="298">
        <v>1.1030711652598196E-2</v>
      </c>
      <c r="G371" s="298">
        <v>0.22510896664129809</v>
      </c>
      <c r="H371" s="298">
        <v>1.3579064635776291E-2</v>
      </c>
      <c r="I371" s="298">
        <v>4.4132165181091261E-2</v>
      </c>
      <c r="J371" s="298">
        <v>1.2902176315258482</v>
      </c>
      <c r="K371" s="298">
        <v>1.7861097331182001E-2</v>
      </c>
      <c r="L371" s="298">
        <v>0.17994464967608892</v>
      </c>
      <c r="M371" s="298">
        <v>2.2270691773771945</v>
      </c>
    </row>
    <row r="372" spans="2:13" x14ac:dyDescent="0.3">
      <c r="B372" s="292" t="s">
        <v>97</v>
      </c>
      <c r="C372" s="298">
        <v>1.1322967299565107E-2</v>
      </c>
      <c r="D372" s="298">
        <v>1.1875501314134902E-3</v>
      </c>
      <c r="E372" s="298">
        <v>0.15546439918949517</v>
      </c>
      <c r="F372" s="298">
        <v>0.10015629966015401</v>
      </c>
      <c r="G372" s="298">
        <v>1.3558099220345224E-3</v>
      </c>
      <c r="H372" s="298">
        <v>0.4324851447274074</v>
      </c>
      <c r="I372" s="298">
        <v>9.5817112302614329E-6</v>
      </c>
      <c r="J372" s="298">
        <v>0.64056111438815544</v>
      </c>
      <c r="K372" s="298">
        <v>0.13325087587509574</v>
      </c>
      <c r="L372" s="298">
        <v>29.752630559189789</v>
      </c>
      <c r="M372" s="298">
        <v>8.4356920218451328E-2</v>
      </c>
    </row>
    <row r="373" spans="2:13" x14ac:dyDescent="0.3">
      <c r="B373" s="292" t="s">
        <v>107</v>
      </c>
      <c r="C373" s="298">
        <v>0.73280835976892211</v>
      </c>
      <c r="D373" s="298">
        <v>6.5169423290810019E-2</v>
      </c>
      <c r="E373" s="298">
        <v>0.38623568209414505</v>
      </c>
      <c r="F373" s="298">
        <v>7.3514182575309645E-2</v>
      </c>
      <c r="G373" s="298">
        <v>8.0563896051748136E-3</v>
      </c>
      <c r="H373" s="298">
        <v>0.53515672946406745</v>
      </c>
      <c r="I373" s="298">
        <v>0.63731049859939914</v>
      </c>
      <c r="J373" s="298">
        <v>0.31971021935040039</v>
      </c>
      <c r="K373" s="298">
        <v>9.0267109065925652E-3</v>
      </c>
      <c r="L373" s="298">
        <v>4.3892253920761945E-2</v>
      </c>
      <c r="M373" s="298">
        <v>0.67411246523850277</v>
      </c>
    </row>
    <row r="374" spans="2:13" x14ac:dyDescent="0.3">
      <c r="B374" s="292" t="s">
        <v>115</v>
      </c>
      <c r="C374" s="298">
        <v>7.0235826279117425E-2</v>
      </c>
      <c r="D374" s="298">
        <v>0.40571865985608407</v>
      </c>
      <c r="E374" s="298">
        <v>0.98814055327797878</v>
      </c>
      <c r="F374" s="298">
        <v>0.27757485367244472</v>
      </c>
      <c r="G374" s="298">
        <v>0.12243279859909821</v>
      </c>
      <c r="H374" s="298">
        <v>4.5061972423807912</v>
      </c>
      <c r="I374" s="298">
        <v>0.11328542198605548</v>
      </c>
      <c r="J374" s="298">
        <v>1.2990080284461938</v>
      </c>
      <c r="K374" s="298">
        <v>0.15400961942415331</v>
      </c>
      <c r="L374" s="298">
        <v>1.1905585469707399E-3</v>
      </c>
      <c r="M374" s="298">
        <v>6.1103676401817721E-2</v>
      </c>
    </row>
    <row r="375" spans="2:13" x14ac:dyDescent="0.3">
      <c r="B375" s="292" t="s">
        <v>170</v>
      </c>
      <c r="C375" s="298">
        <v>2.3126195527547903E-2</v>
      </c>
      <c r="D375" s="298">
        <v>0.20283388068699773</v>
      </c>
      <c r="E375" s="298">
        <v>1.3373853899056891</v>
      </c>
      <c r="F375" s="298">
        <v>4.1629448688353957E-2</v>
      </c>
      <c r="G375" s="298">
        <v>1.1441526944162246E-4</v>
      </c>
      <c r="H375" s="298">
        <v>0.86934820400924828</v>
      </c>
      <c r="I375" s="298">
        <v>0.44871021008295259</v>
      </c>
      <c r="J375" s="298">
        <v>1.1601411762124312</v>
      </c>
      <c r="K375" s="298">
        <v>4.8557346199980542E-3</v>
      </c>
      <c r="L375" s="298">
        <v>1.1221022924902879</v>
      </c>
      <c r="M375" s="298">
        <v>0.26141153063901718</v>
      </c>
    </row>
    <row r="376" spans="2:13" x14ac:dyDescent="0.3">
      <c r="B376" s="292" t="s">
        <v>172</v>
      </c>
      <c r="C376" s="298">
        <v>0.63069454897338884</v>
      </c>
      <c r="D376" s="298">
        <v>9.0401450934694344E-2</v>
      </c>
      <c r="E376" s="298">
        <v>3.3866579174250448E-2</v>
      </c>
      <c r="F376" s="298">
        <v>1.2075379445904449E-2</v>
      </c>
      <c r="G376" s="298">
        <v>6.891486597198937E-2</v>
      </c>
      <c r="H376" s="298">
        <v>0.98962284874442585</v>
      </c>
      <c r="I376" s="298">
        <v>2.6787823799655439</v>
      </c>
      <c r="J376" s="298">
        <v>4.4142933044549006E-2</v>
      </c>
      <c r="K376" s="298">
        <v>8.0359759822039075E-3</v>
      </c>
      <c r="L376" s="298">
        <v>3.1267170595431692E-3</v>
      </c>
      <c r="M376" s="298">
        <v>1.2141960177596267E-3</v>
      </c>
    </row>
    <row r="377" spans="2:13" x14ac:dyDescent="0.3">
      <c r="B377" s="292" t="s">
        <v>174</v>
      </c>
      <c r="C377" s="298">
        <v>3.3002374859248177E-4</v>
      </c>
      <c r="D377" s="298">
        <v>0.1386951032468732</v>
      </c>
      <c r="E377" s="298">
        <v>1.1393095014880988E-2</v>
      </c>
      <c r="F377" s="298">
        <v>2.4577046401430575E-2</v>
      </c>
      <c r="G377" s="298">
        <v>0.19102066941621387</v>
      </c>
      <c r="H377" s="298">
        <v>0.24865757062111588</v>
      </c>
      <c r="I377" s="298">
        <v>0.81507045224075847</v>
      </c>
      <c r="J377" s="298">
        <v>0.877660527771707</v>
      </c>
      <c r="K377" s="298">
        <v>2.3236335713922713</v>
      </c>
      <c r="L377" s="298">
        <v>2.1857990702493617</v>
      </c>
      <c r="M377" s="298">
        <v>0.35614662992092311</v>
      </c>
    </row>
    <row r="378" spans="2:13" x14ac:dyDescent="0.3">
      <c r="B378" s="292" t="s">
        <v>176</v>
      </c>
      <c r="C378" s="298">
        <v>0.19036170767707283</v>
      </c>
      <c r="D378" s="298">
        <v>0.31258936757916356</v>
      </c>
      <c r="E378" s="298">
        <v>6.58317984973745E-2</v>
      </c>
      <c r="F378" s="298">
        <v>4.5939093030611923E-2</v>
      </c>
      <c r="G378" s="298">
        <v>0.88444769703997306</v>
      </c>
      <c r="H378" s="298">
        <v>0.4600988835708365</v>
      </c>
      <c r="I378" s="298">
        <v>1.2877989368084464</v>
      </c>
      <c r="J378" s="298">
        <v>0.15786974056673295</v>
      </c>
      <c r="K378" s="298">
        <v>5.2400771218888709</v>
      </c>
      <c r="L378" s="298">
        <v>2.02833005230953</v>
      </c>
      <c r="M378" s="298">
        <v>0.22935520104403906</v>
      </c>
    </row>
    <row r="379" spans="2:13" x14ac:dyDescent="0.3">
      <c r="B379" s="292" t="s">
        <v>178</v>
      </c>
      <c r="C379" s="298">
        <v>8.1976263382617515E-3</v>
      </c>
      <c r="D379" s="298">
        <v>0.19888979144544747</v>
      </c>
      <c r="E379" s="298">
        <v>2.6935807845045467E-2</v>
      </c>
      <c r="F379" s="298">
        <v>5.2424626327131889E-3</v>
      </c>
      <c r="G379" s="298">
        <v>0.40855371168913068</v>
      </c>
      <c r="H379" s="298">
        <v>0.17116188897956183</v>
      </c>
      <c r="I379" s="298">
        <v>0.79791982531429184</v>
      </c>
      <c r="J379" s="298">
        <v>0.14721948795146519</v>
      </c>
      <c r="K379" s="298">
        <v>1.9822581673868229</v>
      </c>
      <c r="L379" s="298">
        <v>1.039544979924778</v>
      </c>
      <c r="M379" s="298">
        <v>1.6622010874182933</v>
      </c>
    </row>
    <row r="380" spans="2:13" x14ac:dyDescent="0.3">
      <c r="B380" s="292" t="s">
        <v>180</v>
      </c>
      <c r="C380" s="298">
        <v>8.5122490253866628E-3</v>
      </c>
      <c r="D380" s="298">
        <v>0.15704816648653183</v>
      </c>
      <c r="E380" s="298">
        <v>2.2496538403171451E-2</v>
      </c>
      <c r="F380" s="298">
        <v>1.4301405281028339E-2</v>
      </c>
      <c r="G380" s="298">
        <v>1.6643627025321488</v>
      </c>
      <c r="H380" s="298">
        <v>6.1831126481491576E-2</v>
      </c>
      <c r="I380" s="298">
        <v>0.33261383305533637</v>
      </c>
      <c r="J380" s="298">
        <v>1.0603068796289472</v>
      </c>
      <c r="K380" s="298">
        <v>1.0741898544728625</v>
      </c>
      <c r="L380" s="298">
        <v>4.2945726011786105</v>
      </c>
      <c r="M380" s="298">
        <v>2.8182742282440689E-2</v>
      </c>
    </row>
    <row r="381" spans="2:13" x14ac:dyDescent="0.3">
      <c r="B381" s="292" t="s">
        <v>182</v>
      </c>
      <c r="C381" s="298">
        <v>0.19570688294517741</v>
      </c>
      <c r="D381" s="298">
        <v>0.31929554288703466</v>
      </c>
      <c r="E381" s="298">
        <v>0.1464634967469042</v>
      </c>
      <c r="F381" s="298">
        <v>5.4939383314261486E-2</v>
      </c>
      <c r="G381" s="298">
        <v>1.2625793704743598</v>
      </c>
      <c r="H381" s="298">
        <v>0.30669420352099952</v>
      </c>
      <c r="I381" s="298">
        <v>2.3096762671163704</v>
      </c>
      <c r="J381" s="298">
        <v>0.1826742694327759</v>
      </c>
      <c r="K381" s="298">
        <v>6.7190013253221617</v>
      </c>
      <c r="L381" s="298">
        <v>7.9096972090426064E-3</v>
      </c>
      <c r="M381" s="298">
        <v>5.6951792527656135E-2</v>
      </c>
    </row>
    <row r="382" spans="2:13" x14ac:dyDescent="0.3">
      <c r="B382" s="292" t="s">
        <v>193</v>
      </c>
      <c r="C382" s="298">
        <v>0.20004561602860255</v>
      </c>
      <c r="D382" s="298">
        <v>0.27947107553583822</v>
      </c>
      <c r="E382" s="298">
        <v>1.0819363757420932</v>
      </c>
      <c r="F382" s="298">
        <v>0.1707303620789494</v>
      </c>
      <c r="G382" s="298">
        <v>0.15931339402263314</v>
      </c>
      <c r="H382" s="298">
        <v>0.31617140712894887</v>
      </c>
      <c r="I382" s="298">
        <v>9.2069787182536264E-2</v>
      </c>
      <c r="J382" s="298">
        <v>4.7655434462208031E-3</v>
      </c>
      <c r="K382" s="298">
        <v>0.94256351840891039</v>
      </c>
      <c r="L382" s="298">
        <v>2.3663352715663741</v>
      </c>
      <c r="M382" s="298">
        <v>1.4689465122892298</v>
      </c>
    </row>
    <row r="383" spans="2:13" x14ac:dyDescent="0.3">
      <c r="B383" s="292" t="s">
        <v>195</v>
      </c>
      <c r="C383" s="298">
        <v>0.43384366412220282</v>
      </c>
      <c r="D383" s="298">
        <v>1.583244205437238</v>
      </c>
      <c r="E383" s="298">
        <v>3.4819488342888878</v>
      </c>
      <c r="F383" s="298">
        <v>0.63236988871131528</v>
      </c>
      <c r="G383" s="298">
        <v>6.5312163276833362</v>
      </c>
      <c r="H383" s="298">
        <v>6.2560970672339384E-3</v>
      </c>
      <c r="I383" s="298">
        <v>1.3367776205814121</v>
      </c>
      <c r="J383" s="298">
        <v>8.4951827260815413</v>
      </c>
      <c r="K383" s="298">
        <v>2.7171675330805778E-2</v>
      </c>
      <c r="L383" s="298">
        <v>1.7792095779992589</v>
      </c>
      <c r="M383" s="298">
        <v>0.76018736173528922</v>
      </c>
    </row>
    <row r="384" spans="2:13" x14ac:dyDescent="0.3">
      <c r="B384" s="292" t="s">
        <v>197</v>
      </c>
      <c r="C384" s="298">
        <v>4.1929580917718185E-3</v>
      </c>
      <c r="D384" s="298">
        <v>1.1126760682678667</v>
      </c>
      <c r="E384" s="298">
        <v>3.4619911398855505</v>
      </c>
      <c r="F384" s="298">
        <v>0.69865111645764788</v>
      </c>
      <c r="G384" s="298">
        <v>0.98860067335808222</v>
      </c>
      <c r="H384" s="298">
        <v>1.2653089169983125</v>
      </c>
      <c r="I384" s="298">
        <v>3.0233380957083518</v>
      </c>
      <c r="J384" s="298">
        <v>7.9930831619076272</v>
      </c>
      <c r="K384" s="298">
        <v>0.5720574949940731</v>
      </c>
      <c r="L384" s="298">
        <v>0.29325753547750466</v>
      </c>
      <c r="M384" s="298">
        <v>0.84575769516175581</v>
      </c>
    </row>
    <row r="385" spans="2:13" x14ac:dyDescent="0.3">
      <c r="B385" s="292" t="s">
        <v>199</v>
      </c>
      <c r="C385" s="298">
        <v>0.39051577216112554</v>
      </c>
      <c r="D385" s="298">
        <v>0.10018911182371154</v>
      </c>
      <c r="E385" s="298">
        <v>0.21298629406253006</v>
      </c>
      <c r="F385" s="298">
        <v>3.8544907746165924E-2</v>
      </c>
      <c r="G385" s="298">
        <v>0.25173074185028277</v>
      </c>
      <c r="H385" s="298">
        <v>6.4866116252288553E-2</v>
      </c>
      <c r="I385" s="298">
        <v>0.86288438635944809</v>
      </c>
      <c r="J385" s="298">
        <v>0.34065461688608195</v>
      </c>
      <c r="K385" s="298">
        <v>0.92514305536557473</v>
      </c>
      <c r="L385" s="298">
        <v>2.9667834462906155</v>
      </c>
      <c r="M385" s="298">
        <v>0.34416258576363667</v>
      </c>
    </row>
    <row r="386" spans="2:13" x14ac:dyDescent="0.3">
      <c r="B386" s="292" t="s">
        <v>299</v>
      </c>
      <c r="C386" s="298">
        <v>0.69077664032343455</v>
      </c>
      <c r="D386" s="298">
        <v>0.31672465216842405</v>
      </c>
      <c r="E386" s="298">
        <v>3.3829580097053953E-2</v>
      </c>
      <c r="F386" s="298">
        <v>1.1301924489108108E-3</v>
      </c>
      <c r="G386" s="298">
        <v>1.1464150911406235</v>
      </c>
      <c r="H386" s="298">
        <v>0.75672994128698812</v>
      </c>
      <c r="I386" s="298">
        <v>5.6006592977138254</v>
      </c>
      <c r="J386" s="298">
        <v>1.8288365618554141</v>
      </c>
      <c r="K386" s="298">
        <v>2.8519036927733251E-3</v>
      </c>
      <c r="L386" s="298">
        <v>1.5168149425719615</v>
      </c>
      <c r="M386" s="298">
        <v>0.49310603675874742</v>
      </c>
    </row>
    <row r="387" spans="2:13" x14ac:dyDescent="0.3">
      <c r="B387" s="292" t="s">
        <v>300</v>
      </c>
      <c r="C387" s="298">
        <v>0.65235468028190779</v>
      </c>
      <c r="D387" s="298">
        <v>4.5484065596566774E-3</v>
      </c>
      <c r="E387" s="298">
        <v>2.6507474194769724E-2</v>
      </c>
      <c r="F387" s="298">
        <v>1.7141936383119393E-5</v>
      </c>
      <c r="G387" s="298">
        <v>6.5768734089432304E-2</v>
      </c>
      <c r="H387" s="298">
        <v>1.2352692258785772E-4</v>
      </c>
      <c r="I387" s="298">
        <v>1.4464482961649525</v>
      </c>
      <c r="J387" s="298">
        <v>0.62808925081532241</v>
      </c>
      <c r="K387" s="298">
        <v>1.1185629500806309</v>
      </c>
      <c r="L387" s="298">
        <v>0.11456844333328572</v>
      </c>
      <c r="M387" s="298">
        <v>1.9162513867092855E-2</v>
      </c>
    </row>
    <row r="388" spans="2:13" x14ac:dyDescent="0.3">
      <c r="B388" s="292" t="s">
        <v>301</v>
      </c>
      <c r="C388" s="298">
        <v>2.3142032242526006E-2</v>
      </c>
      <c r="D388" s="298">
        <v>6.6404416945659406E-2</v>
      </c>
      <c r="E388" s="298">
        <v>0.25744497125007465</v>
      </c>
      <c r="F388" s="298">
        <v>8.6120052527960383E-3</v>
      </c>
      <c r="G388" s="298">
        <v>0.35486212464603611</v>
      </c>
      <c r="H388" s="298">
        <v>3.8083230473437958E-2</v>
      </c>
      <c r="I388" s="298">
        <v>6.5588645001319259</v>
      </c>
      <c r="J388" s="298">
        <v>7.1572656062804996E-2</v>
      </c>
      <c r="K388" s="298">
        <v>1.7040318134372134</v>
      </c>
      <c r="L388" s="298">
        <v>0.1400293668331343</v>
      </c>
      <c r="M388" s="298">
        <v>1.8618474598713946</v>
      </c>
    </row>
    <row r="389" spans="2:13" x14ac:dyDescent="0.3">
      <c r="B389" s="292" t="s">
        <v>302</v>
      </c>
      <c r="C389" s="298">
        <v>1.3515635928759939</v>
      </c>
      <c r="D389" s="298">
        <v>0.79650145412424456</v>
      </c>
      <c r="E389" s="298">
        <v>1.1982547413149616</v>
      </c>
      <c r="F389" s="298">
        <v>0.8903865401010882</v>
      </c>
      <c r="G389" s="298">
        <v>3.0703111307910636E-2</v>
      </c>
      <c r="H389" s="298">
        <v>9.8901720867144558</v>
      </c>
      <c r="I389" s="298">
        <v>3.2538994177800844</v>
      </c>
      <c r="J389" s="298">
        <v>0.50223046493558121</v>
      </c>
      <c r="K389" s="298">
        <v>2.483351234534583E-2</v>
      </c>
      <c r="L389" s="298">
        <v>1.9460607082093322E-3</v>
      </c>
      <c r="M389" s="298">
        <v>1.6503538453448596</v>
      </c>
    </row>
    <row r="390" spans="2:13" x14ac:dyDescent="0.3">
      <c r="B390" s="292" t="s">
        <v>303</v>
      </c>
      <c r="C390" s="298">
        <v>2.9297376227796296E-2</v>
      </c>
      <c r="D390" s="298">
        <v>0.15956532226091688</v>
      </c>
      <c r="E390" s="298">
        <v>0.8147713529507844</v>
      </c>
      <c r="F390" s="298">
        <v>3.9635787341210198E-2</v>
      </c>
      <c r="G390" s="298">
        <v>0.33141541289337784</v>
      </c>
      <c r="H390" s="298">
        <v>0.25250248381603591</v>
      </c>
      <c r="I390" s="298">
        <v>1.0079683226817446</v>
      </c>
      <c r="J390" s="298">
        <v>1.3357497102616267</v>
      </c>
      <c r="K390" s="298">
        <v>1.8776586714804748</v>
      </c>
      <c r="L390" s="298">
        <v>0.58311811618825415</v>
      </c>
      <c r="M390" s="298">
        <v>1.038903354871737</v>
      </c>
    </row>
    <row r="391" spans="2:13" x14ac:dyDescent="0.3">
      <c r="B391" s="292" t="s">
        <v>304</v>
      </c>
      <c r="C391" s="298">
        <v>0.14527967930604871</v>
      </c>
      <c r="D391" s="298">
        <v>9.3479003662462187E-2</v>
      </c>
      <c r="E391" s="298">
        <v>0.86987064953442295</v>
      </c>
      <c r="F391" s="298">
        <v>2.9969893761133834E-2</v>
      </c>
      <c r="G391" s="298">
        <v>4.0513753975264327E-2</v>
      </c>
      <c r="H391" s="298">
        <v>0.23215440328021403</v>
      </c>
      <c r="I391" s="298">
        <v>0.70070548420134426</v>
      </c>
      <c r="J391" s="298">
        <v>1.5356967932342571</v>
      </c>
      <c r="K391" s="298">
        <v>0.76172797291759531</v>
      </c>
      <c r="L391" s="298">
        <v>0.14981254316541867</v>
      </c>
      <c r="M391" s="298">
        <v>3.4072950338846999</v>
      </c>
    </row>
    <row r="392" spans="2:13" x14ac:dyDescent="0.3">
      <c r="B392" s="292" t="s">
        <v>185</v>
      </c>
      <c r="C392" s="298">
        <v>5.5652668624361699</v>
      </c>
      <c r="D392" s="298">
        <v>1.9124594759680265E-2</v>
      </c>
      <c r="E392" s="298">
        <v>0.41086770006397028</v>
      </c>
      <c r="F392" s="298">
        <v>4.2584997309172458E-3</v>
      </c>
      <c r="G392" s="298">
        <v>9.1245410180314046</v>
      </c>
      <c r="H392" s="298">
        <v>0.22817583137622305</v>
      </c>
      <c r="I392" s="298">
        <v>3.0353135094207768E-3</v>
      </c>
      <c r="J392" s="298">
        <v>0.41025865855255345</v>
      </c>
      <c r="K392" s="298">
        <v>0.28833917863773251</v>
      </c>
      <c r="L392" s="298">
        <v>0.82992533173578731</v>
      </c>
      <c r="M392" s="298">
        <v>0.84303727964642394</v>
      </c>
    </row>
    <row r="393" spans="2:13" x14ac:dyDescent="0.3">
      <c r="B393" s="292" t="s">
        <v>187</v>
      </c>
      <c r="C393" s="298">
        <v>16.24345543936937</v>
      </c>
      <c r="D393" s="298">
        <v>0.26664480113166272</v>
      </c>
      <c r="E393" s="298">
        <v>2.4455402271920008E-3</v>
      </c>
      <c r="F393" s="298">
        <v>0.15360619596244104</v>
      </c>
      <c r="G393" s="298">
        <v>13.204143527218422</v>
      </c>
      <c r="H393" s="298">
        <v>9.2738556682054746E-3</v>
      </c>
      <c r="I393" s="298">
        <v>8.0378355546606967E-2</v>
      </c>
      <c r="J393" s="298">
        <v>0.28101023868331421</v>
      </c>
      <c r="K393" s="298">
        <v>6.8310811383143655</v>
      </c>
      <c r="L393" s="298">
        <v>0.47237623071425899</v>
      </c>
      <c r="M393" s="298">
        <v>6.6121026398139247</v>
      </c>
    </row>
    <row r="394" spans="2:13" x14ac:dyDescent="0.3">
      <c r="B394" s="292" t="s">
        <v>189</v>
      </c>
      <c r="C394" s="298">
        <v>2.4622975889872258E-2</v>
      </c>
      <c r="D394" s="298">
        <v>0.2016200345897517</v>
      </c>
      <c r="E394" s="298">
        <v>0.76581581162753909</v>
      </c>
      <c r="F394" s="298">
        <v>0.16857115868789152</v>
      </c>
      <c r="G394" s="298">
        <v>1.0791533166683673</v>
      </c>
      <c r="H394" s="298">
        <v>0.11835164450793838</v>
      </c>
      <c r="I394" s="298">
        <v>1.1938684943446753E-2</v>
      </c>
      <c r="J394" s="298">
        <v>6.4040465491314947E-3</v>
      </c>
      <c r="K394" s="298">
        <v>0.17808209985625065</v>
      </c>
      <c r="L394" s="298">
        <v>0.15762786266300038</v>
      </c>
      <c r="M394" s="298">
        <v>1.251462021856053E-2</v>
      </c>
    </row>
    <row r="395" spans="2:13" x14ac:dyDescent="0.3">
      <c r="B395" s="292" t="s">
        <v>191</v>
      </c>
      <c r="C395" s="298">
        <v>4.343111955844809</v>
      </c>
      <c r="D395" s="298">
        <v>78.658696701637211</v>
      </c>
      <c r="E395" s="298">
        <v>10.881751788823635</v>
      </c>
      <c r="F395" s="298">
        <v>0.24475888866965151</v>
      </c>
      <c r="G395" s="298">
        <v>3.9137133631648355</v>
      </c>
      <c r="H395" s="298">
        <v>4.3863343715364244E-3</v>
      </c>
      <c r="I395" s="298">
        <v>2.0188697234151752E-2</v>
      </c>
      <c r="J395" s="298">
        <v>0.4548761274958783</v>
      </c>
      <c r="K395" s="298">
        <v>0.41644648968714443</v>
      </c>
      <c r="L395" s="298">
        <v>5.7841672089274758E-3</v>
      </c>
      <c r="M395" s="298">
        <v>3.653906914790716E-3</v>
      </c>
    </row>
    <row r="396" spans="2:13" x14ac:dyDescent="0.3">
      <c r="B396" s="292" t="s">
        <v>612</v>
      </c>
      <c r="C396" s="298">
        <v>3.5080429244145339E-2</v>
      </c>
      <c r="D396" s="298">
        <v>0.2116979663308835</v>
      </c>
      <c r="E396" s="298">
        <v>0.90178202336512914</v>
      </c>
      <c r="F396" s="298">
        <v>0.14099755066925806</v>
      </c>
      <c r="G396" s="298">
        <v>6.7959358790435548E-2</v>
      </c>
      <c r="H396" s="298">
        <v>2.6292246337875629E-2</v>
      </c>
      <c r="I396" s="298">
        <v>9.9777434465759915E-2</v>
      </c>
      <c r="J396" s="298">
        <v>0.26722929738219253</v>
      </c>
      <c r="K396" s="298">
        <v>5.0467456440266627</v>
      </c>
      <c r="L396" s="298">
        <v>2.8400816842039461E-2</v>
      </c>
      <c r="M396" s="298">
        <v>5.7702976111711433</v>
      </c>
    </row>
    <row r="397" spans="2:13" ht="15" thickBot="1" x14ac:dyDescent="0.35">
      <c r="B397" s="296" t="s">
        <v>613</v>
      </c>
      <c r="C397" s="299">
        <v>0.72701573533708019</v>
      </c>
      <c r="D397" s="299">
        <v>0.16238347008045056</v>
      </c>
      <c r="E397" s="299">
        <v>0.29783539034130202</v>
      </c>
      <c r="F397" s="299">
        <v>5.0776079470817276E-2</v>
      </c>
      <c r="G397" s="299">
        <v>2.88962207857336</v>
      </c>
      <c r="H397" s="299">
        <v>2.9350191826651946E-2</v>
      </c>
      <c r="I397" s="299">
        <v>2.3097346327443118</v>
      </c>
      <c r="J397" s="299">
        <v>2.5165669736072633</v>
      </c>
      <c r="K397" s="299">
        <v>3.5857348470325782E-2</v>
      </c>
      <c r="L397" s="299">
        <v>6.7191164726030886E-2</v>
      </c>
      <c r="M397" s="299">
        <v>0.30408830418737531</v>
      </c>
    </row>
    <row r="400" spans="2:13" x14ac:dyDescent="0.3">
      <c r="B400" t="s">
        <v>347</v>
      </c>
    </row>
    <row r="401" spans="2:13" ht="15" thickBot="1" x14ac:dyDescent="0.35"/>
    <row r="402" spans="2:13" x14ac:dyDescent="0.3">
      <c r="B402" s="293"/>
      <c r="C402" s="294" t="s">
        <v>324</v>
      </c>
      <c r="D402" s="294" t="s">
        <v>325</v>
      </c>
      <c r="E402" s="294" t="s">
        <v>326</v>
      </c>
      <c r="F402" s="294" t="s">
        <v>327</v>
      </c>
      <c r="G402" s="294" t="s">
        <v>328</v>
      </c>
      <c r="H402" s="294" t="s">
        <v>329</v>
      </c>
      <c r="I402" s="294" t="s">
        <v>330</v>
      </c>
      <c r="J402" s="294" t="s">
        <v>331</v>
      </c>
      <c r="K402" s="294" t="s">
        <v>332</v>
      </c>
      <c r="L402" s="294" t="s">
        <v>333</v>
      </c>
      <c r="M402" s="294" t="s">
        <v>334</v>
      </c>
    </row>
    <row r="403" spans="2:13" x14ac:dyDescent="0.3">
      <c r="B403" s="295" t="s">
        <v>117</v>
      </c>
      <c r="C403" s="673">
        <v>0.28009078776025859</v>
      </c>
      <c r="D403" s="297">
        <v>2.781786152955679E-3</v>
      </c>
      <c r="E403" s="297">
        <v>0.13652559525266922</v>
      </c>
      <c r="F403" s="297">
        <v>3.3326023696929545E-2</v>
      </c>
      <c r="G403" s="297">
        <v>0.13274514009557931</v>
      </c>
      <c r="H403" s="297">
        <v>1.1046706219630213E-2</v>
      </c>
      <c r="I403" s="297">
        <v>2.1277242634032332E-2</v>
      </c>
      <c r="J403" s="297">
        <v>0.22077541176422588</v>
      </c>
      <c r="K403" s="297">
        <v>1.1366473855427247E-2</v>
      </c>
      <c r="L403" s="297">
        <v>6.9832330318048155E-2</v>
      </c>
      <c r="M403" s="297">
        <v>8.0232502250243698E-2</v>
      </c>
    </row>
    <row r="404" spans="2:13" x14ac:dyDescent="0.3">
      <c r="B404" s="292" t="s">
        <v>139</v>
      </c>
      <c r="C404" s="298">
        <v>0.21138989696760208</v>
      </c>
      <c r="D404" s="298">
        <v>1.2139579874845551E-2</v>
      </c>
      <c r="E404" s="674">
        <v>0.38611198669393154</v>
      </c>
      <c r="F404" s="298">
        <v>7.1382444562816699E-2</v>
      </c>
      <c r="G404" s="298">
        <v>0.13709449924433439</v>
      </c>
      <c r="H404" s="298">
        <v>4.6359013720346322E-2</v>
      </c>
      <c r="I404" s="298">
        <v>5.1158157313345366E-2</v>
      </c>
      <c r="J404" s="298">
        <v>8.1737358266506577E-2</v>
      </c>
      <c r="K404" s="298">
        <v>1.1585410733321864E-3</v>
      </c>
      <c r="L404" s="298">
        <v>2.1376635062306368E-5</v>
      </c>
      <c r="M404" s="298">
        <v>1.447145647877031E-3</v>
      </c>
    </row>
    <row r="405" spans="2:13" x14ac:dyDescent="0.3">
      <c r="B405" s="292" t="s">
        <v>141</v>
      </c>
      <c r="C405" s="674">
        <v>0.91208259798784608</v>
      </c>
      <c r="D405" s="298">
        <v>5.4834686864143342E-3</v>
      </c>
      <c r="E405" s="298">
        <v>1.8498526203087718E-2</v>
      </c>
      <c r="F405" s="298">
        <v>2.2070056816517691E-2</v>
      </c>
      <c r="G405" s="298">
        <v>4.6452703970267621E-3</v>
      </c>
      <c r="H405" s="298">
        <v>1.6320165662359332E-2</v>
      </c>
      <c r="I405" s="298">
        <v>7.6307660557883251E-3</v>
      </c>
      <c r="J405" s="298">
        <v>2.4254623496251693E-3</v>
      </c>
      <c r="K405" s="298">
        <v>5.0721740858356663E-3</v>
      </c>
      <c r="L405" s="298">
        <v>1.8572070196176923E-3</v>
      </c>
      <c r="M405" s="298">
        <v>3.9143047358811585E-3</v>
      </c>
    </row>
    <row r="406" spans="2:13" x14ac:dyDescent="0.3">
      <c r="B406" s="292" t="s">
        <v>143</v>
      </c>
      <c r="C406" s="298">
        <v>2.0204570041594959E-3</v>
      </c>
      <c r="D406" s="298">
        <v>2.2265074682664061E-3</v>
      </c>
      <c r="E406" s="674">
        <v>0.35597811435961674</v>
      </c>
      <c r="F406" s="298">
        <v>7.8623879476384065E-2</v>
      </c>
      <c r="G406" s="298">
        <v>1.6497333830869317E-2</v>
      </c>
      <c r="H406" s="298">
        <v>2.1034306013098008E-2</v>
      </c>
      <c r="I406" s="298">
        <v>1.0029837346787723E-3</v>
      </c>
      <c r="J406" s="298">
        <v>0.21867870705808296</v>
      </c>
      <c r="K406" s="298">
        <v>0.15982504311627338</v>
      </c>
      <c r="L406" s="298">
        <v>0.14134192374435847</v>
      </c>
      <c r="M406" s="298">
        <v>2.7707441942123562E-3</v>
      </c>
    </row>
    <row r="407" spans="2:13" x14ac:dyDescent="0.3">
      <c r="B407" s="292" t="s">
        <v>146</v>
      </c>
      <c r="C407" s="674">
        <v>0.62955476935201382</v>
      </c>
      <c r="D407" s="298">
        <v>8.9375195557344564E-3</v>
      </c>
      <c r="E407" s="298">
        <v>0.11811285784578474</v>
      </c>
      <c r="F407" s="298">
        <v>2.035171646106549E-2</v>
      </c>
      <c r="G407" s="298">
        <v>1.3098368806731151E-3</v>
      </c>
      <c r="H407" s="298">
        <v>1.3910146644915387E-2</v>
      </c>
      <c r="I407" s="298">
        <v>5.7785225202832594E-2</v>
      </c>
      <c r="J407" s="298">
        <v>0.10825230464483207</v>
      </c>
      <c r="K407" s="298">
        <v>1.4477508788760763E-3</v>
      </c>
      <c r="L407" s="298">
        <v>2.5623654891218414E-2</v>
      </c>
      <c r="M407" s="298">
        <v>1.471421764205386E-2</v>
      </c>
    </row>
    <row r="408" spans="2:13" x14ac:dyDescent="0.3">
      <c r="B408" s="292" t="s">
        <v>148</v>
      </c>
      <c r="C408" s="674">
        <v>0.47155023477019714</v>
      </c>
      <c r="D408" s="298">
        <v>6.7055892163803685E-2</v>
      </c>
      <c r="E408" s="298">
        <v>0.28418892531207363</v>
      </c>
      <c r="F408" s="298">
        <v>3.3442414337183549E-2</v>
      </c>
      <c r="G408" s="298">
        <v>5.6049431614673979E-4</v>
      </c>
      <c r="H408" s="298">
        <v>7.5402049495021647E-2</v>
      </c>
      <c r="I408" s="298">
        <v>2.8509439608235636E-2</v>
      </c>
      <c r="J408" s="298">
        <v>2.1632446185228419E-2</v>
      </c>
      <c r="K408" s="298">
        <v>1.208522351751979E-3</v>
      </c>
      <c r="L408" s="298">
        <v>1.3634665232287546E-2</v>
      </c>
      <c r="M408" s="298">
        <v>2.8149162280699386E-3</v>
      </c>
    </row>
    <row r="409" spans="2:13" x14ac:dyDescent="0.3">
      <c r="B409" s="292" t="s">
        <v>150</v>
      </c>
      <c r="C409" s="298">
        <v>0.12846183078854381</v>
      </c>
      <c r="D409" s="298">
        <v>0.17395896504503766</v>
      </c>
      <c r="E409" s="298">
        <v>1.9076826339968798E-2</v>
      </c>
      <c r="F409" s="298">
        <v>9.5931080114975593E-3</v>
      </c>
      <c r="G409" s="674">
        <v>0.64664090520800499</v>
      </c>
      <c r="H409" s="298">
        <v>2.6319682085046698E-3</v>
      </c>
      <c r="I409" s="298">
        <v>4.856983742671548E-3</v>
      </c>
      <c r="J409" s="298">
        <v>8.2624986815131741E-3</v>
      </c>
      <c r="K409" s="298">
        <v>6.123155710835779E-6</v>
      </c>
      <c r="L409" s="298">
        <v>2.5550005922799467E-8</v>
      </c>
      <c r="M409" s="298">
        <v>6.5107652685411381E-3</v>
      </c>
    </row>
    <row r="410" spans="2:13" x14ac:dyDescent="0.3">
      <c r="B410" s="292" t="s">
        <v>152</v>
      </c>
      <c r="C410" s="674">
        <v>0.74890303272281922</v>
      </c>
      <c r="D410" s="298">
        <v>5.6020708379406009E-2</v>
      </c>
      <c r="E410" s="298">
        <v>5.6186204812325585E-3</v>
      </c>
      <c r="F410" s="298">
        <v>3.1439268596748782E-3</v>
      </c>
      <c r="G410" s="298">
        <v>7.0611122362587778E-2</v>
      </c>
      <c r="H410" s="298">
        <v>8.5318303515046226E-2</v>
      </c>
      <c r="I410" s="298">
        <v>7.4304900851334373E-3</v>
      </c>
      <c r="J410" s="298">
        <v>1.4845447805774716E-4</v>
      </c>
      <c r="K410" s="298">
        <v>9.8644252326461224E-3</v>
      </c>
      <c r="L410" s="298">
        <v>7.8466195133063393E-3</v>
      </c>
      <c r="M410" s="298">
        <v>5.094296370089609E-3</v>
      </c>
    </row>
    <row r="411" spans="2:13" x14ac:dyDescent="0.3">
      <c r="B411" s="292" t="s">
        <v>154</v>
      </c>
      <c r="C411" s="674">
        <v>0.66606064575853396</v>
      </c>
      <c r="D411" s="298">
        <v>4.5552126604781508E-2</v>
      </c>
      <c r="E411" s="298">
        <v>1.1319497925412125E-2</v>
      </c>
      <c r="F411" s="298">
        <v>8.0367662579652471E-3</v>
      </c>
      <c r="G411" s="298">
        <v>1.5483498827031018E-2</v>
      </c>
      <c r="H411" s="298">
        <v>0.14220247120385315</v>
      </c>
      <c r="I411" s="298">
        <v>6.2066592856409038E-2</v>
      </c>
      <c r="J411" s="298">
        <v>4.70690468862957E-2</v>
      </c>
      <c r="K411" s="298">
        <v>9.2000822186766437E-6</v>
      </c>
      <c r="L411" s="298">
        <v>1.301676801593369E-3</v>
      </c>
      <c r="M411" s="298">
        <v>8.9847679590636127E-4</v>
      </c>
    </row>
    <row r="412" spans="2:13" x14ac:dyDescent="0.3">
      <c r="B412" s="292" t="s">
        <v>162</v>
      </c>
      <c r="C412" s="298">
        <v>0.11754465019384443</v>
      </c>
      <c r="D412" s="298">
        <v>0.11394169530390494</v>
      </c>
      <c r="E412" s="674">
        <v>0.47497956426184601</v>
      </c>
      <c r="F412" s="298">
        <v>7.1091519567726566E-2</v>
      </c>
      <c r="G412" s="298">
        <v>1.7582223918108656E-2</v>
      </c>
      <c r="H412" s="298">
        <v>3.396912991826375E-2</v>
      </c>
      <c r="I412" s="298">
        <v>1.0915519260879915E-2</v>
      </c>
      <c r="J412" s="298">
        <v>1.7576605634495958E-2</v>
      </c>
      <c r="K412" s="298">
        <v>9.8554979587305303E-2</v>
      </c>
      <c r="L412" s="298">
        <v>1.4243528742372655E-2</v>
      </c>
      <c r="M412" s="298">
        <v>2.9600583611251816E-2</v>
      </c>
    </row>
    <row r="413" spans="2:13" x14ac:dyDescent="0.3">
      <c r="B413" s="292" t="s">
        <v>164</v>
      </c>
      <c r="C413" s="298">
        <v>0.30552832829291998</v>
      </c>
      <c r="D413" s="298">
        <v>0.15020443830172978</v>
      </c>
      <c r="E413" s="674">
        <v>0.37343597671287837</v>
      </c>
      <c r="F413" s="298">
        <v>4.3881707931936506E-2</v>
      </c>
      <c r="G413" s="298">
        <v>2.8006712849251714E-4</v>
      </c>
      <c r="H413" s="298">
        <v>7.9602586412769127E-2</v>
      </c>
      <c r="I413" s="298">
        <v>8.6339947538288803E-3</v>
      </c>
      <c r="J413" s="298">
        <v>1.1006077138895549E-3</v>
      </c>
      <c r="K413" s="298">
        <v>2.9260240228122181E-2</v>
      </c>
      <c r="L413" s="298">
        <v>8.1497613651606278E-5</v>
      </c>
      <c r="M413" s="298">
        <v>7.9905549097816463E-3</v>
      </c>
    </row>
    <row r="414" spans="2:13" x14ac:dyDescent="0.3">
      <c r="B414" s="292" t="s">
        <v>166</v>
      </c>
      <c r="C414" s="674">
        <v>0.58570144927568568</v>
      </c>
      <c r="D414" s="298">
        <v>5.2532575129375517E-4</v>
      </c>
      <c r="E414" s="298">
        <v>3.3277104161367997E-2</v>
      </c>
      <c r="F414" s="298">
        <v>2.2560011875423138E-3</v>
      </c>
      <c r="G414" s="298">
        <v>9.3524365080510912E-4</v>
      </c>
      <c r="H414" s="298">
        <v>9.8872970258333318E-3</v>
      </c>
      <c r="I414" s="298">
        <v>0.21490900874947183</v>
      </c>
      <c r="J414" s="298">
        <v>0.14755219194534291</v>
      </c>
      <c r="K414" s="298">
        <v>1.6182681352488249E-5</v>
      </c>
      <c r="L414" s="298">
        <v>4.286341735578003E-3</v>
      </c>
      <c r="M414" s="298">
        <v>6.5385383572654431E-4</v>
      </c>
    </row>
    <row r="415" spans="2:13" x14ac:dyDescent="0.3">
      <c r="B415" s="292" t="s">
        <v>168</v>
      </c>
      <c r="C415" s="298">
        <v>3.2510896144471335E-2</v>
      </c>
      <c r="D415" s="298">
        <v>1.0858538283128483E-2</v>
      </c>
      <c r="E415" s="298">
        <v>0.12904236882278233</v>
      </c>
      <c r="F415" s="674">
        <v>0.81716835349466921</v>
      </c>
      <c r="G415" s="298">
        <v>1.0196161299457292E-3</v>
      </c>
      <c r="H415" s="298">
        <v>7.9948603511764745E-3</v>
      </c>
      <c r="I415" s="298">
        <v>1.2499339867870745E-3</v>
      </c>
      <c r="J415" s="298">
        <v>7.5796606899703606E-5</v>
      </c>
      <c r="K415" s="298">
        <v>7.8116494520342111E-5</v>
      </c>
      <c r="L415" s="298">
        <v>1.2348581210408145E-6</v>
      </c>
      <c r="M415" s="298">
        <v>2.8482749838567471E-7</v>
      </c>
    </row>
    <row r="416" spans="2:13" x14ac:dyDescent="0.3">
      <c r="B416" s="292" t="s">
        <v>607</v>
      </c>
      <c r="C416" s="674">
        <v>0.61612013981842506</v>
      </c>
      <c r="D416" s="298">
        <v>9.6089477374809284E-3</v>
      </c>
      <c r="E416" s="298">
        <v>2.1524725668879807E-2</v>
      </c>
      <c r="F416" s="298">
        <v>6.7593697674838131E-4</v>
      </c>
      <c r="G416" s="298">
        <v>5.7869490041426518E-2</v>
      </c>
      <c r="H416" s="298">
        <v>1.3005790203920509E-2</v>
      </c>
      <c r="I416" s="298">
        <v>0.14032687209104763</v>
      </c>
      <c r="J416" s="298">
        <v>7.310249907408968E-2</v>
      </c>
      <c r="K416" s="298">
        <v>4.2352626276229398E-2</v>
      </c>
      <c r="L416" s="298">
        <v>8.9771871486826936E-5</v>
      </c>
      <c r="M416" s="298">
        <v>2.5323200240265291E-2</v>
      </c>
    </row>
    <row r="417" spans="2:13" x14ac:dyDescent="0.3">
      <c r="B417" s="292" t="s">
        <v>608</v>
      </c>
      <c r="C417" s="298">
        <v>0.23323138930819717</v>
      </c>
      <c r="D417" s="298">
        <v>1.5751681891162862E-2</v>
      </c>
      <c r="E417" s="298">
        <v>7.8811267836069697E-3</v>
      </c>
      <c r="F417" s="298">
        <v>3.4908821344340689E-4</v>
      </c>
      <c r="G417" s="298">
        <v>0.12435130453745588</v>
      </c>
      <c r="H417" s="298">
        <v>1.7265691988600407E-3</v>
      </c>
      <c r="I417" s="674">
        <v>0.34121873728050023</v>
      </c>
      <c r="J417" s="298">
        <v>0.13626286294245735</v>
      </c>
      <c r="K417" s="298">
        <v>7.7597697746130026E-2</v>
      </c>
      <c r="L417" s="298">
        <v>5.3220471800795024E-3</v>
      </c>
      <c r="M417" s="298">
        <v>5.6307494918106674E-2</v>
      </c>
    </row>
    <row r="418" spans="2:13" x14ac:dyDescent="0.3">
      <c r="B418" s="292" t="s">
        <v>609</v>
      </c>
      <c r="C418" s="674">
        <v>0.39794153411410121</v>
      </c>
      <c r="D418" s="298">
        <v>4.7011139085235028E-2</v>
      </c>
      <c r="E418" s="298">
        <v>0.12681289991080369</v>
      </c>
      <c r="F418" s="298">
        <v>3.0244189271891861E-2</v>
      </c>
      <c r="G418" s="298">
        <v>0.13172992449461476</v>
      </c>
      <c r="H418" s="298">
        <v>1.506772148643201E-2</v>
      </c>
      <c r="I418" s="298">
        <v>1.8453566967440333E-4</v>
      </c>
      <c r="J418" s="298">
        <v>1.6555611081626894E-2</v>
      </c>
      <c r="K418" s="298">
        <v>0.1814017239717032</v>
      </c>
      <c r="L418" s="298">
        <v>3.8342281409605744E-2</v>
      </c>
      <c r="M418" s="298">
        <v>1.4708439504311308E-2</v>
      </c>
    </row>
    <row r="419" spans="2:13" x14ac:dyDescent="0.3">
      <c r="B419" s="292" t="s">
        <v>610</v>
      </c>
      <c r="C419" s="298">
        <v>0.10852885989004354</v>
      </c>
      <c r="D419" s="298">
        <v>8.8140134237811293E-2</v>
      </c>
      <c r="E419" s="674">
        <v>0.5213752767750286</v>
      </c>
      <c r="F419" s="298">
        <v>1.492929204276607E-2</v>
      </c>
      <c r="G419" s="298">
        <v>9.0839125189107334E-3</v>
      </c>
      <c r="H419" s="298">
        <v>4.8010041683807812E-2</v>
      </c>
      <c r="I419" s="298">
        <v>3.4015772909223982E-4</v>
      </c>
      <c r="J419" s="298">
        <v>0.17620711110078568</v>
      </c>
      <c r="K419" s="298">
        <v>2.4394144018724955E-2</v>
      </c>
      <c r="L419" s="298">
        <v>4.2029396443227195E-3</v>
      </c>
      <c r="M419" s="298">
        <v>4.7881303587066111E-3</v>
      </c>
    </row>
    <row r="420" spans="2:13" x14ac:dyDescent="0.3">
      <c r="B420" s="292" t="s">
        <v>611</v>
      </c>
      <c r="C420" s="674">
        <v>0.7802637686397168</v>
      </c>
      <c r="D420" s="298">
        <v>5.7397530997924183E-2</v>
      </c>
      <c r="E420" s="298">
        <v>1.6048217104099401E-3</v>
      </c>
      <c r="F420" s="298">
        <v>7.8601418848479041E-4</v>
      </c>
      <c r="G420" s="298">
        <v>8.3559892980206649E-2</v>
      </c>
      <c r="H420" s="298">
        <v>4.5632884484781026E-2</v>
      </c>
      <c r="I420" s="298">
        <v>7.1674307935296901E-4</v>
      </c>
      <c r="J420" s="298">
        <v>2.5536041708625445E-2</v>
      </c>
      <c r="K420" s="298">
        <v>2.3261022234900386E-4</v>
      </c>
      <c r="L420" s="298">
        <v>3.7003307750447237E-3</v>
      </c>
      <c r="M420" s="298">
        <v>5.6936121310428801E-4</v>
      </c>
    </row>
    <row r="421" spans="2:13" x14ac:dyDescent="0.3">
      <c r="B421" s="292" t="s">
        <v>56</v>
      </c>
      <c r="C421" s="674">
        <v>0.47176382514557835</v>
      </c>
      <c r="D421" s="298">
        <v>9.3937525450031277E-3</v>
      </c>
      <c r="E421" s="298">
        <v>0.35046716547785034</v>
      </c>
      <c r="F421" s="298">
        <v>6.8414843714747096E-3</v>
      </c>
      <c r="G421" s="298">
        <v>4.2043323006006529E-2</v>
      </c>
      <c r="H421" s="298">
        <v>4.9287473463628717E-2</v>
      </c>
      <c r="I421" s="298">
        <v>1.7767141274404427E-3</v>
      </c>
      <c r="J421" s="298">
        <v>9.3241046010394141E-3</v>
      </c>
      <c r="K421" s="298">
        <v>5.2170288724406308E-2</v>
      </c>
      <c r="L421" s="298">
        <v>6.8419329095972181E-3</v>
      </c>
      <c r="M421" s="298">
        <v>8.9935627974643516E-5</v>
      </c>
    </row>
    <row r="422" spans="2:13" x14ac:dyDescent="0.3">
      <c r="B422" s="292" t="s">
        <v>58</v>
      </c>
      <c r="C422" s="674">
        <v>0.87593913824437297</v>
      </c>
      <c r="D422" s="298">
        <v>9.4865042514479057E-4</v>
      </c>
      <c r="E422" s="298">
        <v>7.1692477192430992E-2</v>
      </c>
      <c r="F422" s="298">
        <v>3.2326635498793505E-4</v>
      </c>
      <c r="G422" s="298">
        <v>1.6588924536102036E-2</v>
      </c>
      <c r="H422" s="298">
        <v>3.1672217186159002E-5</v>
      </c>
      <c r="I422" s="298">
        <v>2.7640415190528518E-2</v>
      </c>
      <c r="J422" s="298">
        <v>9.5612815743207719E-6</v>
      </c>
      <c r="K422" s="298">
        <v>5.9833050744932245E-3</v>
      </c>
      <c r="L422" s="298">
        <v>2.2054853103398888E-4</v>
      </c>
      <c r="M422" s="298">
        <v>6.2204095214519616E-4</v>
      </c>
    </row>
    <row r="423" spans="2:13" x14ac:dyDescent="0.3">
      <c r="B423" s="292" t="s">
        <v>60</v>
      </c>
      <c r="C423" s="674">
        <v>0.6782241251319322</v>
      </c>
      <c r="D423" s="298">
        <v>1.6674941789862775E-2</v>
      </c>
      <c r="E423" s="298">
        <v>0.25817179654735034</v>
      </c>
      <c r="F423" s="298">
        <v>4.887691349549389E-3</v>
      </c>
      <c r="G423" s="298">
        <v>1.8160425049578054E-2</v>
      </c>
      <c r="H423" s="298">
        <v>7.7464970621175626E-3</v>
      </c>
      <c r="I423" s="298">
        <v>1.4579819583285455E-5</v>
      </c>
      <c r="J423" s="298">
        <v>8.710076222125088E-3</v>
      </c>
      <c r="K423" s="298">
        <v>4.7271561934862276E-3</v>
      </c>
      <c r="L423" s="298">
        <v>5.5544885238727431E-4</v>
      </c>
      <c r="M423" s="298">
        <v>2.1272619820279256E-3</v>
      </c>
    </row>
    <row r="424" spans="2:13" x14ac:dyDescent="0.3">
      <c r="B424" s="292" t="s">
        <v>62</v>
      </c>
      <c r="C424" s="674">
        <v>0.80338250843201153</v>
      </c>
      <c r="D424" s="298">
        <v>3.3390933094769974E-3</v>
      </c>
      <c r="E424" s="298">
        <v>0.14289500219992807</v>
      </c>
      <c r="F424" s="298">
        <v>1.5671537874065878E-3</v>
      </c>
      <c r="G424" s="298">
        <v>2.51355001164634E-2</v>
      </c>
      <c r="H424" s="298">
        <v>1.1580356702047239E-3</v>
      </c>
      <c r="I424" s="298">
        <v>7.8234709434304561E-3</v>
      </c>
      <c r="J424" s="298">
        <v>5.6963622638154911E-3</v>
      </c>
      <c r="K424" s="298">
        <v>7.681420388086552E-3</v>
      </c>
      <c r="L424" s="298">
        <v>7.0118523162238013E-4</v>
      </c>
      <c r="M424" s="298">
        <v>6.202676575539441E-4</v>
      </c>
    </row>
    <row r="425" spans="2:13" x14ac:dyDescent="0.3">
      <c r="B425" s="292" t="s">
        <v>65</v>
      </c>
      <c r="C425" s="674">
        <v>0.49824999089680533</v>
      </c>
      <c r="D425" s="298">
        <v>8.1110574325415408E-2</v>
      </c>
      <c r="E425" s="298">
        <v>0.20924052756955447</v>
      </c>
      <c r="F425" s="298">
        <v>4.0509702745497297E-2</v>
      </c>
      <c r="G425" s="298">
        <v>0.10791039969292242</v>
      </c>
      <c r="H425" s="298">
        <v>6.1455621388033253E-2</v>
      </c>
      <c r="I425" s="298">
        <v>1.1466103184545415E-5</v>
      </c>
      <c r="J425" s="298">
        <v>5.9008687297620926E-6</v>
      </c>
      <c r="K425" s="298">
        <v>3.9734861886006173E-4</v>
      </c>
      <c r="L425" s="298">
        <v>5.9610697318450054E-4</v>
      </c>
      <c r="M425" s="298">
        <v>5.1236081781290096E-4</v>
      </c>
    </row>
    <row r="426" spans="2:13" x14ac:dyDescent="0.3">
      <c r="B426" s="292" t="s">
        <v>67</v>
      </c>
      <c r="C426" s="674">
        <v>0.66257810177756526</v>
      </c>
      <c r="D426" s="298">
        <v>5.4296070627022228E-2</v>
      </c>
      <c r="E426" s="298">
        <v>0.12699924390019696</v>
      </c>
      <c r="F426" s="298">
        <v>3.1230172808696884E-2</v>
      </c>
      <c r="G426" s="298">
        <v>6.9830613820846071E-2</v>
      </c>
      <c r="H426" s="298">
        <v>3.5060739982778623E-2</v>
      </c>
      <c r="I426" s="298">
        <v>2.9079099772853166E-4</v>
      </c>
      <c r="J426" s="298">
        <v>1.2101194032493234E-3</v>
      </c>
      <c r="K426" s="298">
        <v>1.7091470143642717E-2</v>
      </c>
      <c r="L426" s="298">
        <v>1.0772164337945153E-3</v>
      </c>
      <c r="M426" s="298">
        <v>3.3546010447895543E-4</v>
      </c>
    </row>
    <row r="427" spans="2:13" x14ac:dyDescent="0.3">
      <c r="B427" s="292" t="s">
        <v>69</v>
      </c>
      <c r="C427" s="674">
        <v>0.72060147706432609</v>
      </c>
      <c r="D427" s="298">
        <v>9.5456375441216081E-3</v>
      </c>
      <c r="E427" s="298">
        <v>0.21046307404084147</v>
      </c>
      <c r="F427" s="298">
        <v>3.8357100657053734E-3</v>
      </c>
      <c r="G427" s="298">
        <v>2.8120433131128317E-2</v>
      </c>
      <c r="H427" s="298">
        <v>6.047933211204783E-3</v>
      </c>
      <c r="I427" s="298">
        <v>4.8431313130160971E-3</v>
      </c>
      <c r="J427" s="298">
        <v>7.151755442577604E-3</v>
      </c>
      <c r="K427" s="298">
        <v>7.6989055065169237E-3</v>
      </c>
      <c r="L427" s="298">
        <v>9.1531801962595573E-4</v>
      </c>
      <c r="M427" s="298">
        <v>7.7662466093549206E-4</v>
      </c>
    </row>
    <row r="428" spans="2:13" x14ac:dyDescent="0.3">
      <c r="B428" s="292" t="s">
        <v>71</v>
      </c>
      <c r="C428" s="674">
        <v>0.47765461654643754</v>
      </c>
      <c r="D428" s="298">
        <v>9.1057898455565195E-2</v>
      </c>
      <c r="E428" s="298">
        <v>0.29711558606114485</v>
      </c>
      <c r="F428" s="298">
        <v>1.0613374355902942E-3</v>
      </c>
      <c r="G428" s="298">
        <v>4.5426186539085159E-3</v>
      </c>
      <c r="H428" s="298">
        <v>4.7545214919175759E-2</v>
      </c>
      <c r="I428" s="298">
        <v>6.5029201558229999E-2</v>
      </c>
      <c r="J428" s="298">
        <v>6.6368832585086369E-3</v>
      </c>
      <c r="K428" s="298">
        <v>4.8642734037310567E-4</v>
      </c>
      <c r="L428" s="298">
        <v>6.2331116828862911E-4</v>
      </c>
      <c r="M428" s="298">
        <v>8.2469046027774055E-3</v>
      </c>
    </row>
    <row r="429" spans="2:13" x14ac:dyDescent="0.3">
      <c r="B429" s="292" t="s">
        <v>73</v>
      </c>
      <c r="C429" s="298">
        <v>0.11609445450064831</v>
      </c>
      <c r="D429" s="298">
        <v>0.16952078762958639</v>
      </c>
      <c r="E429" s="298">
        <v>0.18691809577738458</v>
      </c>
      <c r="F429" s="298">
        <v>4.9571996310755339E-4</v>
      </c>
      <c r="G429" s="298">
        <v>3.843635579276021E-2</v>
      </c>
      <c r="H429" s="298">
        <v>0.127641954071014</v>
      </c>
      <c r="I429" s="674">
        <v>0.20938429509157896</v>
      </c>
      <c r="J429" s="298">
        <v>8.9446884408643512E-2</v>
      </c>
      <c r="K429" s="298">
        <v>4.2724058898874087E-4</v>
      </c>
      <c r="L429" s="298">
        <v>5.9162349543734644E-2</v>
      </c>
      <c r="M429" s="298">
        <v>2.4718626325532195E-3</v>
      </c>
    </row>
    <row r="430" spans="2:13" x14ac:dyDescent="0.3">
      <c r="B430" s="292" t="s">
        <v>109</v>
      </c>
      <c r="C430" s="298">
        <v>0.21833843836368425</v>
      </c>
      <c r="D430" s="298">
        <v>5.7638123515830003E-2</v>
      </c>
      <c r="E430" s="298">
        <v>1.5581325686940917E-2</v>
      </c>
      <c r="F430" s="298">
        <v>1.2716365685517879E-2</v>
      </c>
      <c r="G430" s="298">
        <v>2.4426312493634147E-3</v>
      </c>
      <c r="H430" s="674">
        <v>0.28592719030388986</v>
      </c>
      <c r="I430" s="298">
        <v>0.23390430578501722</v>
      </c>
      <c r="J430" s="298">
        <v>5.2972845243033299E-2</v>
      </c>
      <c r="K430" s="298">
        <v>1.4273659459481116E-4</v>
      </c>
      <c r="L430" s="298">
        <v>5.230388939752225E-2</v>
      </c>
      <c r="M430" s="298">
        <v>6.8032148174606066E-2</v>
      </c>
    </row>
    <row r="431" spans="2:13" x14ac:dyDescent="0.3">
      <c r="B431" s="292" t="s">
        <v>111</v>
      </c>
      <c r="C431" s="298">
        <v>0.33155296149249136</v>
      </c>
      <c r="D431" s="298">
        <v>3.1149748114484146E-2</v>
      </c>
      <c r="E431" s="298">
        <v>4.7213708710577137E-3</v>
      </c>
      <c r="F431" s="298">
        <v>3.1191384907352418E-2</v>
      </c>
      <c r="G431" s="298">
        <v>0.10400328478536799</v>
      </c>
      <c r="H431" s="298">
        <v>7.3316942248579592E-3</v>
      </c>
      <c r="I431" s="674">
        <v>0.48336868499846053</v>
      </c>
      <c r="J431" s="298">
        <v>3.1059738185017804E-3</v>
      </c>
      <c r="K431" s="298">
        <v>3.5561734041060207E-4</v>
      </c>
      <c r="L431" s="298">
        <v>2.2120076920298108E-3</v>
      </c>
      <c r="M431" s="298">
        <v>1.0072717549855664E-3</v>
      </c>
    </row>
    <row r="432" spans="2:13" x14ac:dyDescent="0.3">
      <c r="B432" s="292" t="s">
        <v>113</v>
      </c>
      <c r="C432" s="298">
        <v>0.32669346609114946</v>
      </c>
      <c r="D432" s="298">
        <v>1.9707003160501512E-2</v>
      </c>
      <c r="E432" s="298">
        <v>4.4001111888468711E-2</v>
      </c>
      <c r="F432" s="298">
        <v>1.1924729771560097E-2</v>
      </c>
      <c r="G432" s="298">
        <v>5.9995337399889655E-3</v>
      </c>
      <c r="H432" s="674">
        <v>0.39612617230018388</v>
      </c>
      <c r="I432" s="298">
        <v>5.8026561628766037E-2</v>
      </c>
      <c r="J432" s="298">
        <v>8.6756939276026027E-2</v>
      </c>
      <c r="K432" s="298">
        <v>1.6601526452423514E-2</v>
      </c>
      <c r="L432" s="298">
        <v>2.2925514090834835E-3</v>
      </c>
      <c r="M432" s="298">
        <v>3.1870404281848203E-2</v>
      </c>
    </row>
    <row r="433" spans="2:13" x14ac:dyDescent="0.3">
      <c r="B433" s="292" t="s">
        <v>119</v>
      </c>
      <c r="C433" s="674">
        <v>0.68870185844387777</v>
      </c>
      <c r="D433" s="298">
        <v>2.2099550265199996E-2</v>
      </c>
      <c r="E433" s="298">
        <v>0.15484296843622022</v>
      </c>
      <c r="F433" s="298">
        <v>4.1619178721231699E-2</v>
      </c>
      <c r="G433" s="298">
        <v>2.24214696750724E-2</v>
      </c>
      <c r="H433" s="298">
        <v>4.6729912038045468E-2</v>
      </c>
      <c r="I433" s="298">
        <v>4.9879555900860274E-3</v>
      </c>
      <c r="J433" s="298">
        <v>1.6842201807006324E-2</v>
      </c>
      <c r="K433" s="298">
        <v>1.3015035177243969E-3</v>
      </c>
      <c r="L433" s="298">
        <v>6.5890392180187496E-6</v>
      </c>
      <c r="M433" s="298">
        <v>4.4681246631760171E-4</v>
      </c>
    </row>
    <row r="434" spans="2:13" x14ac:dyDescent="0.3">
      <c r="B434" s="292" t="s">
        <v>122</v>
      </c>
      <c r="C434" s="298">
        <v>2.5202180006549477E-3</v>
      </c>
      <c r="D434" s="298">
        <v>0.11593036239737811</v>
      </c>
      <c r="E434" s="674">
        <v>0.33138215034413226</v>
      </c>
      <c r="F434" s="298">
        <v>7.5271794786264515E-2</v>
      </c>
      <c r="G434" s="298">
        <v>8.9941662146636164E-3</v>
      </c>
      <c r="H434" s="298">
        <v>3.3004474560036448E-3</v>
      </c>
      <c r="I434" s="298">
        <v>0.18832695667778931</v>
      </c>
      <c r="J434" s="298">
        <v>7.1033360922446748E-4</v>
      </c>
      <c r="K434" s="298">
        <v>0.22317458904996673</v>
      </c>
      <c r="L434" s="298">
        <v>1.3064247389240034E-2</v>
      </c>
      <c r="M434" s="298">
        <v>3.7324734074682335E-2</v>
      </c>
    </row>
    <row r="435" spans="2:13" x14ac:dyDescent="0.3">
      <c r="B435" s="292" t="s">
        <v>124</v>
      </c>
      <c r="C435" s="298">
        <v>4.6127890626307219E-2</v>
      </c>
      <c r="D435" s="298">
        <v>6.5075382432182471E-2</v>
      </c>
      <c r="E435" s="674">
        <v>0.40979082351759533</v>
      </c>
      <c r="F435" s="298">
        <v>8.9698963193943632E-2</v>
      </c>
      <c r="G435" s="298">
        <v>3.7476461013033681E-2</v>
      </c>
      <c r="H435" s="298">
        <v>5.1967599050279992E-2</v>
      </c>
      <c r="I435" s="298">
        <v>0.27860527048741185</v>
      </c>
      <c r="J435" s="298">
        <v>6.2315009141941631E-3</v>
      </c>
      <c r="K435" s="298">
        <v>1.2059299328435163E-3</v>
      </c>
      <c r="L435" s="298">
        <v>7.7952513414902879E-3</v>
      </c>
      <c r="M435" s="298">
        <v>6.0249274907179023E-3</v>
      </c>
    </row>
    <row r="436" spans="2:13" x14ac:dyDescent="0.3">
      <c r="B436" s="292" t="s">
        <v>126</v>
      </c>
      <c r="C436" s="674">
        <v>0.63284826747220169</v>
      </c>
      <c r="D436" s="298">
        <v>0.11130205300456483</v>
      </c>
      <c r="E436" s="298">
        <v>3.027401666390896E-2</v>
      </c>
      <c r="F436" s="298">
        <v>1.2176411379924517E-2</v>
      </c>
      <c r="G436" s="298">
        <v>2.3833760635174301E-2</v>
      </c>
      <c r="H436" s="298">
        <v>0.15263894330248606</v>
      </c>
      <c r="I436" s="298">
        <v>2.1863527456565508E-2</v>
      </c>
      <c r="J436" s="298">
        <v>6.9237977633567925E-4</v>
      </c>
      <c r="K436" s="298">
        <v>2.9236323362226957E-3</v>
      </c>
      <c r="L436" s="298">
        <v>1.5866243073472607E-3</v>
      </c>
      <c r="M436" s="298">
        <v>9.8603836652686183E-3</v>
      </c>
    </row>
    <row r="437" spans="2:13" x14ac:dyDescent="0.3">
      <c r="B437" s="292" t="s">
        <v>128</v>
      </c>
      <c r="C437" s="674">
        <v>0.3493602487656588</v>
      </c>
      <c r="D437" s="298">
        <v>0.11922826607768987</v>
      </c>
      <c r="E437" s="298">
        <v>4.2496786546353214E-2</v>
      </c>
      <c r="F437" s="298">
        <v>1.9787423618593696E-2</v>
      </c>
      <c r="G437" s="298">
        <v>8.6105376115583859E-2</v>
      </c>
      <c r="H437" s="298">
        <v>0.33334059150317907</v>
      </c>
      <c r="I437" s="298">
        <v>3.0405734419839389E-2</v>
      </c>
      <c r="J437" s="298">
        <v>2.6662501835389043E-3</v>
      </c>
      <c r="K437" s="298">
        <v>1.3812429508199425E-2</v>
      </c>
      <c r="L437" s="298">
        <v>2.6575886337912233E-3</v>
      </c>
      <c r="M437" s="298">
        <v>1.3930462757272724E-4</v>
      </c>
    </row>
    <row r="438" spans="2:13" x14ac:dyDescent="0.3">
      <c r="B438" s="292" t="s">
        <v>130</v>
      </c>
      <c r="C438" s="298">
        <v>6.9733119978652738E-2</v>
      </c>
      <c r="D438" s="298">
        <v>8.7260353092429618E-2</v>
      </c>
      <c r="E438" s="674">
        <v>0.41169101431980415</v>
      </c>
      <c r="F438" s="298">
        <v>7.9357312175307615E-2</v>
      </c>
      <c r="G438" s="298">
        <v>3.6122413212007522E-2</v>
      </c>
      <c r="H438" s="298">
        <v>8.8844307748922866E-2</v>
      </c>
      <c r="I438" s="298">
        <v>0.20839955231781737</v>
      </c>
      <c r="J438" s="298">
        <v>1.7798397713616711E-2</v>
      </c>
      <c r="K438" s="298">
        <v>6.8397544770294456E-4</v>
      </c>
      <c r="L438" s="298">
        <v>2.5235828082434032E-5</v>
      </c>
      <c r="M438" s="298">
        <v>8.4318165655960074E-5</v>
      </c>
    </row>
    <row r="439" spans="2:13" x14ac:dyDescent="0.3">
      <c r="B439" s="292" t="s">
        <v>132</v>
      </c>
      <c r="C439" s="674">
        <v>0.47687292583468133</v>
      </c>
      <c r="D439" s="298">
        <v>4.4887558576931136E-2</v>
      </c>
      <c r="E439" s="298">
        <v>0.23484271399224932</v>
      </c>
      <c r="F439" s="298">
        <v>4.6661436106945273E-2</v>
      </c>
      <c r="G439" s="298">
        <v>4.9649806370086924E-2</v>
      </c>
      <c r="H439" s="298">
        <v>0.10194977827813347</v>
      </c>
      <c r="I439" s="298">
        <v>2.0690482612567614E-2</v>
      </c>
      <c r="J439" s="298">
        <v>6.8001369596413304E-4</v>
      </c>
      <c r="K439" s="298">
        <v>2.6365235443984522E-5</v>
      </c>
      <c r="L439" s="298">
        <v>1.4476004901373022E-2</v>
      </c>
      <c r="M439" s="298">
        <v>9.2629143956237253E-3</v>
      </c>
    </row>
    <row r="440" spans="2:13" x14ac:dyDescent="0.3">
      <c r="B440" s="292" t="s">
        <v>135</v>
      </c>
      <c r="C440" s="298">
        <v>0.16784510731195651</v>
      </c>
      <c r="D440" s="298">
        <v>0.15083989835308576</v>
      </c>
      <c r="E440" s="674">
        <v>0.38222915261019519</v>
      </c>
      <c r="F440" s="298">
        <v>5.1868265123207406E-2</v>
      </c>
      <c r="G440" s="298">
        <v>4.0342565827643107E-3</v>
      </c>
      <c r="H440" s="298">
        <v>0.15470191665676292</v>
      </c>
      <c r="I440" s="298">
        <v>3.4420674574859235E-2</v>
      </c>
      <c r="J440" s="298">
        <v>4.6710861093506056E-2</v>
      </c>
      <c r="K440" s="298">
        <v>1.989021682748243E-3</v>
      </c>
      <c r="L440" s="298">
        <v>5.3317643589956189E-3</v>
      </c>
      <c r="M440" s="298">
        <v>2.9081651918540074E-5</v>
      </c>
    </row>
    <row r="441" spans="2:13" x14ac:dyDescent="0.3">
      <c r="B441" s="292" t="s">
        <v>137</v>
      </c>
      <c r="C441" s="674">
        <v>0.41650530110754158</v>
      </c>
      <c r="D441" s="298">
        <v>0.12587959322522083</v>
      </c>
      <c r="E441" s="298">
        <v>0.25320526953233796</v>
      </c>
      <c r="F441" s="298">
        <v>3.6479320477220856E-2</v>
      </c>
      <c r="G441" s="298">
        <v>6.8455579743061351E-9</v>
      </c>
      <c r="H441" s="298">
        <v>0.13747302088296384</v>
      </c>
      <c r="I441" s="298">
        <v>1.5773234315641423E-3</v>
      </c>
      <c r="J441" s="298">
        <v>2.4997969749520725E-2</v>
      </c>
      <c r="K441" s="298">
        <v>2.8232701113061055E-3</v>
      </c>
      <c r="L441" s="298">
        <v>6.270053601326207E-4</v>
      </c>
      <c r="M441" s="298">
        <v>4.3191927663340689E-4</v>
      </c>
    </row>
    <row r="442" spans="2:13" x14ac:dyDescent="0.3">
      <c r="B442" s="292" t="s">
        <v>156</v>
      </c>
      <c r="C442" s="674">
        <v>0.74632945450788779</v>
      </c>
      <c r="D442" s="298">
        <v>4.2671802273378925E-2</v>
      </c>
      <c r="E442" s="298">
        <v>0.10379966611443611</v>
      </c>
      <c r="F442" s="298">
        <v>3.5857046996522902E-2</v>
      </c>
      <c r="G442" s="298">
        <v>5.6080608871126853E-10</v>
      </c>
      <c r="H442" s="298">
        <v>4.314139756271429E-2</v>
      </c>
      <c r="I442" s="298">
        <v>8.3385648396541376E-3</v>
      </c>
      <c r="J442" s="298">
        <v>6.1018902664255754E-4</v>
      </c>
      <c r="K442" s="298">
        <v>7.2119768361310517E-3</v>
      </c>
      <c r="L442" s="298">
        <v>2.4082413922030975E-3</v>
      </c>
      <c r="M442" s="298">
        <v>9.6316598896230843E-3</v>
      </c>
    </row>
    <row r="443" spans="2:13" x14ac:dyDescent="0.3">
      <c r="B443" s="292" t="s">
        <v>158</v>
      </c>
      <c r="C443" s="298">
        <v>2.4968517868344645E-2</v>
      </c>
      <c r="D443" s="298">
        <v>4.414040060443046E-2</v>
      </c>
      <c r="E443" s="674">
        <v>0.44962279284748558</v>
      </c>
      <c r="F443" s="298">
        <v>0.12641182948074564</v>
      </c>
      <c r="G443" s="298">
        <v>1.1659557164869069E-2</v>
      </c>
      <c r="H443" s="298">
        <v>1.5420743246155008E-2</v>
      </c>
      <c r="I443" s="298">
        <v>4.7121910450590838E-2</v>
      </c>
      <c r="J443" s="298">
        <v>3.9928531525053407E-2</v>
      </c>
      <c r="K443" s="298">
        <v>3.9654806011239656E-2</v>
      </c>
      <c r="L443" s="298">
        <v>0.19047265973832084</v>
      </c>
      <c r="M443" s="298">
        <v>1.0598251062764782E-2</v>
      </c>
    </row>
    <row r="444" spans="2:13" x14ac:dyDescent="0.3">
      <c r="B444" s="292" t="s">
        <v>160</v>
      </c>
      <c r="C444" s="674">
        <v>0.55866269555531911</v>
      </c>
      <c r="D444" s="298">
        <v>4.5253783315113628E-2</v>
      </c>
      <c r="E444" s="298">
        <v>6.6484030798158372E-2</v>
      </c>
      <c r="F444" s="298">
        <v>4.8319072007814113E-3</v>
      </c>
      <c r="G444" s="298">
        <v>6.9343183511223431E-3</v>
      </c>
      <c r="H444" s="298">
        <v>2.1894967542625137E-2</v>
      </c>
      <c r="I444" s="298">
        <v>0.18069920725065036</v>
      </c>
      <c r="J444" s="298">
        <v>5.4216309250616462E-2</v>
      </c>
      <c r="K444" s="298">
        <v>5.9273247153606899E-2</v>
      </c>
      <c r="L444" s="298">
        <v>1.3327790550964407E-3</v>
      </c>
      <c r="M444" s="298">
        <v>4.1675452690959438E-4</v>
      </c>
    </row>
    <row r="445" spans="2:13" x14ac:dyDescent="0.3">
      <c r="B445" s="292" t="s">
        <v>305</v>
      </c>
      <c r="C445" s="674">
        <v>0.55313794807700212</v>
      </c>
      <c r="D445" s="298">
        <v>2.2576208980689409E-2</v>
      </c>
      <c r="E445" s="298">
        <v>3.1147957355106885E-2</v>
      </c>
      <c r="F445" s="298">
        <v>2.7845829826768815E-4</v>
      </c>
      <c r="G445" s="298">
        <v>8.280571423514381E-2</v>
      </c>
      <c r="H445" s="298">
        <v>0.20038942022538206</v>
      </c>
      <c r="I445" s="298">
        <v>2.8772739864629896E-4</v>
      </c>
      <c r="J445" s="298">
        <v>8.0986924323353263E-2</v>
      </c>
      <c r="K445" s="298">
        <v>3.4144615203783881E-3</v>
      </c>
      <c r="L445" s="298">
        <v>2.4010592789553583E-2</v>
      </c>
      <c r="M445" s="298">
        <v>9.6458679647676705E-4</v>
      </c>
    </row>
    <row r="446" spans="2:13" x14ac:dyDescent="0.3">
      <c r="B446" s="292" t="s">
        <v>306</v>
      </c>
      <c r="C446" s="674">
        <v>0.5123235154717265</v>
      </c>
      <c r="D446" s="298">
        <v>0.11271153236310714</v>
      </c>
      <c r="E446" s="298">
        <v>0.18203765971385569</v>
      </c>
      <c r="F446" s="298">
        <v>5.491632899291031E-2</v>
      </c>
      <c r="G446" s="298">
        <v>1.2064414599928879E-3</v>
      </c>
      <c r="H446" s="298">
        <v>3.8204251504004305E-2</v>
      </c>
      <c r="I446" s="298">
        <v>4.9837385938068149E-2</v>
      </c>
      <c r="J446" s="298">
        <v>1.0450586705877098E-2</v>
      </c>
      <c r="K446" s="298">
        <v>2.6172742908409923E-2</v>
      </c>
      <c r="L446" s="298">
        <v>2.14461913406018E-4</v>
      </c>
      <c r="M446" s="298">
        <v>1.1925093028641804E-2</v>
      </c>
    </row>
    <row r="447" spans="2:13" x14ac:dyDescent="0.3">
      <c r="B447" s="292" t="s">
        <v>307</v>
      </c>
      <c r="C447" s="298">
        <v>0.30358736919761103</v>
      </c>
      <c r="D447" s="298">
        <v>7.502103325236055E-2</v>
      </c>
      <c r="E447" s="674">
        <v>0.35993141444702276</v>
      </c>
      <c r="F447" s="298">
        <v>7.4338033880683038E-2</v>
      </c>
      <c r="G447" s="298">
        <v>1.9466596868256546E-2</v>
      </c>
      <c r="H447" s="298">
        <v>7.6443705807249407E-2</v>
      </c>
      <c r="I447" s="298">
        <v>7.9955842222352858E-2</v>
      </c>
      <c r="J447" s="298">
        <v>7.6379922770704377E-4</v>
      </c>
      <c r="K447" s="298">
        <v>2.7228597905963785E-3</v>
      </c>
      <c r="L447" s="298">
        <v>9.7661741635704166E-4</v>
      </c>
      <c r="M447" s="298">
        <v>6.7927278898033813E-3</v>
      </c>
    </row>
    <row r="448" spans="2:13" x14ac:dyDescent="0.3">
      <c r="B448" s="292" t="s">
        <v>42</v>
      </c>
      <c r="C448" s="674">
        <v>0.598879037074034</v>
      </c>
      <c r="D448" s="298">
        <v>8.5664196817214454E-3</v>
      </c>
      <c r="E448" s="298">
        <v>0.23163859251251012</v>
      </c>
      <c r="F448" s="298">
        <v>1.3013578142973316E-3</v>
      </c>
      <c r="G448" s="298">
        <v>4.0586551934138133E-2</v>
      </c>
      <c r="H448" s="298">
        <v>1.1753027723390673E-2</v>
      </c>
      <c r="I448" s="298">
        <v>2.9587923574882734E-2</v>
      </c>
      <c r="J448" s="298">
        <v>2.3734232327610953E-2</v>
      </c>
      <c r="K448" s="298">
        <v>5.6874364720086341E-3</v>
      </c>
      <c r="L448" s="298">
        <v>4.3766729552644525E-2</v>
      </c>
      <c r="M448" s="298">
        <v>4.4986913327616038E-3</v>
      </c>
    </row>
    <row r="449" spans="2:13" x14ac:dyDescent="0.3">
      <c r="B449" s="292" t="s">
        <v>48</v>
      </c>
      <c r="C449" s="674">
        <v>0.61820016903072317</v>
      </c>
      <c r="D449" s="298">
        <v>1.8980295354876796E-2</v>
      </c>
      <c r="E449" s="298">
        <v>0.29880409657933926</v>
      </c>
      <c r="F449" s="298">
        <v>5.8844613812790419E-3</v>
      </c>
      <c r="G449" s="298">
        <v>1.9624204970974279E-2</v>
      </c>
      <c r="H449" s="298">
        <v>1.0058089697253801E-2</v>
      </c>
      <c r="I449" s="298">
        <v>2.0131630112111233E-3</v>
      </c>
      <c r="J449" s="298">
        <v>1.7561535293787088E-2</v>
      </c>
      <c r="K449" s="298">
        <v>4.8132823547570747E-3</v>
      </c>
      <c r="L449" s="298">
        <v>7.4872043671519875E-4</v>
      </c>
      <c r="M449" s="298">
        <v>3.3119818890830579E-3</v>
      </c>
    </row>
    <row r="450" spans="2:13" x14ac:dyDescent="0.3">
      <c r="B450" s="292" t="s">
        <v>50</v>
      </c>
      <c r="C450" s="298">
        <v>0.30491982104261073</v>
      </c>
      <c r="D450" s="298">
        <v>6.2875955883808982E-2</v>
      </c>
      <c r="E450" s="674">
        <v>0.3272833597015305</v>
      </c>
      <c r="F450" s="298">
        <v>3.5777318677683416E-4</v>
      </c>
      <c r="G450" s="298">
        <v>9.7434942495787276E-3</v>
      </c>
      <c r="H450" s="298">
        <v>8.4930071252457953E-2</v>
      </c>
      <c r="I450" s="298">
        <v>0.15845787129762587</v>
      </c>
      <c r="J450" s="298">
        <v>4.8234245904267298E-3</v>
      </c>
      <c r="K450" s="298">
        <v>7.2428295888874459E-3</v>
      </c>
      <c r="L450" s="298">
        <v>3.2676555101472299E-2</v>
      </c>
      <c r="M450" s="298">
        <v>6.6888441048238911E-3</v>
      </c>
    </row>
    <row r="451" spans="2:13" x14ac:dyDescent="0.3">
      <c r="B451" s="292" t="s">
        <v>52</v>
      </c>
      <c r="C451" s="674">
        <v>0.69051465600124484</v>
      </c>
      <c r="D451" s="298">
        <v>1.4255824128694422E-2</v>
      </c>
      <c r="E451" s="298">
        <v>0.24424811479774972</v>
      </c>
      <c r="F451" s="298">
        <v>3.9357744952464692E-3</v>
      </c>
      <c r="G451" s="298">
        <v>2.3224271754512537E-2</v>
      </c>
      <c r="H451" s="298">
        <v>8.3118845645093076E-3</v>
      </c>
      <c r="I451" s="298">
        <v>2.8321171533157214E-5</v>
      </c>
      <c r="J451" s="298">
        <v>8.4905740845180443E-3</v>
      </c>
      <c r="K451" s="298">
        <v>5.3505846766632118E-3</v>
      </c>
      <c r="L451" s="298">
        <v>4.0510791898666192E-4</v>
      </c>
      <c r="M451" s="298">
        <v>1.2348864063416473E-3</v>
      </c>
    </row>
    <row r="452" spans="2:13" x14ac:dyDescent="0.3">
      <c r="B452" s="292" t="s">
        <v>54</v>
      </c>
      <c r="C452" s="298">
        <v>5.8357447566468072E-3</v>
      </c>
      <c r="D452" s="298">
        <v>7.3435260488249046E-3</v>
      </c>
      <c r="E452" s="674">
        <v>0.28146568478224099</v>
      </c>
      <c r="F452" s="298">
        <v>5.1794811390965922E-4</v>
      </c>
      <c r="G452" s="298">
        <v>2.5398427209960925E-2</v>
      </c>
      <c r="H452" s="298">
        <v>0.17041840038878786</v>
      </c>
      <c r="I452" s="298">
        <v>0.20548575237793681</v>
      </c>
      <c r="J452" s="298">
        <v>2.3249138667421013E-2</v>
      </c>
      <c r="K452" s="298">
        <v>0.24251321522856142</v>
      </c>
      <c r="L452" s="298">
        <v>1.2808931593544341E-2</v>
      </c>
      <c r="M452" s="298">
        <v>2.4963230832165173E-2</v>
      </c>
    </row>
    <row r="453" spans="2:13" x14ac:dyDescent="0.3">
      <c r="B453" s="292" t="s">
        <v>75</v>
      </c>
      <c r="C453" s="674">
        <v>0.68502680110713976</v>
      </c>
      <c r="D453" s="298">
        <v>6.6681169719924917E-3</v>
      </c>
      <c r="E453" s="298">
        <v>0.2290570673963721</v>
      </c>
      <c r="F453" s="298">
        <v>3.5796752285310635E-3</v>
      </c>
      <c r="G453" s="298">
        <v>3.4219833563635511E-2</v>
      </c>
      <c r="H453" s="298">
        <v>5.2141362955995278E-3</v>
      </c>
      <c r="I453" s="298">
        <v>4.3969523585726686E-6</v>
      </c>
      <c r="J453" s="298">
        <v>2.5008149095411398E-2</v>
      </c>
      <c r="K453" s="298">
        <v>9.2148445971942643E-3</v>
      </c>
      <c r="L453" s="298">
        <v>1.4424060843225628E-3</v>
      </c>
      <c r="M453" s="298">
        <v>5.6457270744268012E-4</v>
      </c>
    </row>
    <row r="454" spans="2:13" x14ac:dyDescent="0.3">
      <c r="B454" s="292" t="s">
        <v>77</v>
      </c>
      <c r="C454" s="674">
        <v>0.64972436078802553</v>
      </c>
      <c r="D454" s="298">
        <v>1.0193809017462809E-2</v>
      </c>
      <c r="E454" s="298">
        <v>0.25864406226660241</v>
      </c>
      <c r="F454" s="298">
        <v>4.8406713125363635E-3</v>
      </c>
      <c r="G454" s="298">
        <v>3.4436826479304482E-2</v>
      </c>
      <c r="H454" s="298">
        <v>8.4105882089958173E-3</v>
      </c>
      <c r="I454" s="298">
        <v>1.3198108101550309E-5</v>
      </c>
      <c r="J454" s="298">
        <v>2.2708946488254333E-2</v>
      </c>
      <c r="K454" s="298">
        <v>8.9072612561185462E-3</v>
      </c>
      <c r="L454" s="298">
        <v>1.4685262934628609E-3</v>
      </c>
      <c r="M454" s="298">
        <v>6.5174978113526126E-4</v>
      </c>
    </row>
    <row r="455" spans="2:13" x14ac:dyDescent="0.3">
      <c r="B455" s="292" t="s">
        <v>79</v>
      </c>
      <c r="C455" s="674">
        <v>0.68042776551210382</v>
      </c>
      <c r="D455" s="298">
        <v>4.1001537381058833E-3</v>
      </c>
      <c r="E455" s="298">
        <v>0.22112620813380815</v>
      </c>
      <c r="F455" s="298">
        <v>2.8747465009639575E-3</v>
      </c>
      <c r="G455" s="298">
        <v>3.6787238532583706E-2</v>
      </c>
      <c r="H455" s="298">
        <v>3.5256012275657281E-3</v>
      </c>
      <c r="I455" s="298">
        <v>8.9421075816035643E-4</v>
      </c>
      <c r="J455" s="298">
        <v>3.8098096183673089E-2</v>
      </c>
      <c r="K455" s="298">
        <v>1.0034282906863326E-2</v>
      </c>
      <c r="L455" s="298">
        <v>1.697034715143325E-3</v>
      </c>
      <c r="M455" s="298">
        <v>4.3466179102847474E-4</v>
      </c>
    </row>
    <row r="456" spans="2:13" x14ac:dyDescent="0.3">
      <c r="B456" s="292" t="s">
        <v>81</v>
      </c>
      <c r="C456" s="674">
        <v>0.59217942885638419</v>
      </c>
      <c r="D456" s="298">
        <v>6.504473240003146E-2</v>
      </c>
      <c r="E456" s="298">
        <v>0.23561115062844448</v>
      </c>
      <c r="F456" s="298">
        <v>2.6078319914344598E-4</v>
      </c>
      <c r="G456" s="298">
        <v>3.7154476666478517E-4</v>
      </c>
      <c r="H456" s="298">
        <v>4.9689251820247138E-2</v>
      </c>
      <c r="I456" s="298">
        <v>3.0369388771281258E-2</v>
      </c>
      <c r="J456" s="298">
        <v>1.0580778554936452E-2</v>
      </c>
      <c r="K456" s="298">
        <v>3.232898463654022E-3</v>
      </c>
      <c r="L456" s="298">
        <v>1.2027080904850211E-2</v>
      </c>
      <c r="M456" s="298">
        <v>6.329616343627787E-4</v>
      </c>
    </row>
    <row r="457" spans="2:13" x14ac:dyDescent="0.3">
      <c r="B457" s="292" t="s">
        <v>83</v>
      </c>
      <c r="C457" s="674">
        <v>0.67202302766918531</v>
      </c>
      <c r="D457" s="298">
        <v>2.5879032513518762E-2</v>
      </c>
      <c r="E457" s="298">
        <v>0.24348223223348142</v>
      </c>
      <c r="F457" s="298">
        <v>1.1607188541784058E-3</v>
      </c>
      <c r="G457" s="298">
        <v>9.4460273765994592E-3</v>
      </c>
      <c r="H457" s="298">
        <v>1.903375345184696E-2</v>
      </c>
      <c r="I457" s="298">
        <v>1.3934791279147863E-2</v>
      </c>
      <c r="J457" s="298">
        <v>5.3496597799883947E-3</v>
      </c>
      <c r="K457" s="298">
        <v>7.5434575334683849E-3</v>
      </c>
      <c r="L457" s="298">
        <v>5.3614610369676617E-4</v>
      </c>
      <c r="M457" s="298">
        <v>1.6111532048882578E-3</v>
      </c>
    </row>
    <row r="458" spans="2:13" x14ac:dyDescent="0.3">
      <c r="B458" s="292" t="s">
        <v>85</v>
      </c>
      <c r="C458" s="674">
        <v>0.58103079827670601</v>
      </c>
      <c r="D458" s="298">
        <v>5.2263444968921061E-2</v>
      </c>
      <c r="E458" s="298">
        <v>0.22875456798220134</v>
      </c>
      <c r="F458" s="298">
        <v>5.8187358246555099E-5</v>
      </c>
      <c r="G458" s="298">
        <v>2.3880019655864787E-3</v>
      </c>
      <c r="H458" s="298">
        <v>4.5140641997175122E-2</v>
      </c>
      <c r="I458" s="298">
        <v>5.3378246907219803E-2</v>
      </c>
      <c r="J458" s="298">
        <v>3.0658771912119467E-3</v>
      </c>
      <c r="K458" s="298">
        <v>3.5003134718974401E-3</v>
      </c>
      <c r="L458" s="298">
        <v>3.0417041190139216E-2</v>
      </c>
      <c r="M458" s="298">
        <v>2.8786906948064029E-6</v>
      </c>
    </row>
    <row r="459" spans="2:13" x14ac:dyDescent="0.3">
      <c r="B459" s="292" t="s">
        <v>87</v>
      </c>
      <c r="C459" s="674">
        <v>0.3101862287946468</v>
      </c>
      <c r="D459" s="298">
        <v>0.1213989063471155</v>
      </c>
      <c r="E459" s="298">
        <v>0.27576116588578364</v>
      </c>
      <c r="F459" s="298">
        <v>1.2843471191550349E-4</v>
      </c>
      <c r="G459" s="298">
        <v>6.8474204056236596E-3</v>
      </c>
      <c r="H459" s="298">
        <v>8.7930143654301546E-2</v>
      </c>
      <c r="I459" s="298">
        <v>0.13169594070724164</v>
      </c>
      <c r="J459" s="298">
        <v>2.5705118257519123E-2</v>
      </c>
      <c r="K459" s="298">
        <v>1.1756926525541351E-4</v>
      </c>
      <c r="L459" s="298">
        <v>3.5408569656187702E-2</v>
      </c>
      <c r="M459" s="298">
        <v>4.8205023144094004E-3</v>
      </c>
    </row>
    <row r="460" spans="2:13" x14ac:dyDescent="0.3">
      <c r="B460" s="292" t="s">
        <v>89</v>
      </c>
      <c r="C460" s="674">
        <v>0.81749037818032677</v>
      </c>
      <c r="D460" s="298">
        <v>7.2045098673846238E-3</v>
      </c>
      <c r="E460" s="298">
        <v>1.4200742311133194E-2</v>
      </c>
      <c r="F460" s="298">
        <v>3.6265338701196846E-3</v>
      </c>
      <c r="G460" s="298">
        <v>9.5903712325710769E-4</v>
      </c>
      <c r="H460" s="298">
        <v>2.1184686722281108E-2</v>
      </c>
      <c r="I460" s="298">
        <v>0.10219539306704666</v>
      </c>
      <c r="J460" s="298">
        <v>3.0869056747987782E-2</v>
      </c>
      <c r="K460" s="298">
        <v>1.7199382701867584E-3</v>
      </c>
      <c r="L460" s="298">
        <v>2.8650342938947858E-4</v>
      </c>
      <c r="M460" s="298">
        <v>2.6322041088688673E-4</v>
      </c>
    </row>
    <row r="461" spans="2:13" x14ac:dyDescent="0.3">
      <c r="B461" s="292" t="s">
        <v>99</v>
      </c>
      <c r="C461" s="674">
        <v>0.53892978718423712</v>
      </c>
      <c r="D461" s="298">
        <v>6.7041336602471663E-2</v>
      </c>
      <c r="E461" s="298">
        <v>0.21425148508923861</v>
      </c>
      <c r="F461" s="298">
        <v>2.215616734330042E-2</v>
      </c>
      <c r="G461" s="298">
        <v>5.0690841622826391E-4</v>
      </c>
      <c r="H461" s="298">
        <v>9.5122899028029326E-2</v>
      </c>
      <c r="I461" s="298">
        <v>5.0889095009830083E-2</v>
      </c>
      <c r="J461" s="298">
        <v>9.5233961690048864E-3</v>
      </c>
      <c r="K461" s="298">
        <v>6.6239494378167072E-4</v>
      </c>
      <c r="L461" s="298">
        <v>6.1301775223900588E-4</v>
      </c>
      <c r="M461" s="298">
        <v>3.0351246163900901E-4</v>
      </c>
    </row>
    <row r="462" spans="2:13" x14ac:dyDescent="0.3">
      <c r="B462" s="292" t="s">
        <v>101</v>
      </c>
      <c r="C462" s="298">
        <v>0.31094870765069166</v>
      </c>
      <c r="D462" s="298">
        <v>2.8210290713105241E-2</v>
      </c>
      <c r="E462" s="298">
        <v>2.0500220689077957E-2</v>
      </c>
      <c r="F462" s="298">
        <v>4.0501062842172959E-3</v>
      </c>
      <c r="G462" s="298">
        <v>4.0403869849948162E-2</v>
      </c>
      <c r="H462" s="674">
        <v>0.3603658566381816</v>
      </c>
      <c r="I462" s="298">
        <v>5.3437562732575494E-2</v>
      </c>
      <c r="J462" s="298">
        <v>7.5700381348459633E-2</v>
      </c>
      <c r="K462" s="298">
        <v>3.0775313700810637E-2</v>
      </c>
      <c r="L462" s="298">
        <v>5.8399271319235134E-2</v>
      </c>
      <c r="M462" s="298">
        <v>1.7208419073697055E-2</v>
      </c>
    </row>
    <row r="463" spans="2:13" x14ac:dyDescent="0.3">
      <c r="B463" s="292" t="s">
        <v>103</v>
      </c>
      <c r="C463" s="674">
        <v>0.36994288296485583</v>
      </c>
      <c r="D463" s="298">
        <v>0.10341356806128801</v>
      </c>
      <c r="E463" s="298">
        <v>0.28921467921763311</v>
      </c>
      <c r="F463" s="298">
        <v>6.6417361720982497E-5</v>
      </c>
      <c r="G463" s="298">
        <v>1.6215037580496361E-3</v>
      </c>
      <c r="H463" s="298">
        <v>9.4460963651553723E-2</v>
      </c>
      <c r="I463" s="298">
        <v>9.7666172642991697E-2</v>
      </c>
      <c r="J463" s="298">
        <v>4.5458950936886726E-3</v>
      </c>
      <c r="K463" s="298">
        <v>6.9992901656232001E-3</v>
      </c>
      <c r="L463" s="298">
        <v>2.5533764084729022E-3</v>
      </c>
      <c r="M463" s="298">
        <v>2.9515250674122327E-2</v>
      </c>
    </row>
    <row r="464" spans="2:13" x14ac:dyDescent="0.3">
      <c r="B464" s="292" t="s">
        <v>105</v>
      </c>
      <c r="C464" s="674">
        <v>0.51510601634012931</v>
      </c>
      <c r="D464" s="298">
        <v>8.8245135084727991E-2</v>
      </c>
      <c r="E464" s="298">
        <v>0.14065435307525728</v>
      </c>
      <c r="F464" s="298">
        <v>4.1044568101046168E-2</v>
      </c>
      <c r="G464" s="298">
        <v>4.5900524776288365E-2</v>
      </c>
      <c r="H464" s="298">
        <v>0.14839437846744299</v>
      </c>
      <c r="I464" s="298">
        <v>1.226545462279407E-7</v>
      </c>
      <c r="J464" s="298">
        <v>1.3020729656351235E-2</v>
      </c>
      <c r="K464" s="298">
        <v>1.9025396804165434E-3</v>
      </c>
      <c r="L464" s="298">
        <v>5.5781378728925737E-3</v>
      </c>
      <c r="M464" s="298">
        <v>1.5349429090148636E-4</v>
      </c>
    </row>
    <row r="465" spans="2:13" x14ac:dyDescent="0.3">
      <c r="B465" s="292" t="s">
        <v>201</v>
      </c>
      <c r="C465" s="674">
        <v>0.36188468781880684</v>
      </c>
      <c r="D465" s="298">
        <v>6.2171605858027418E-2</v>
      </c>
      <c r="E465" s="298">
        <v>0.11003331888531663</v>
      </c>
      <c r="F465" s="298">
        <v>1.5494162127299383E-2</v>
      </c>
      <c r="G465" s="298">
        <v>0.29812964165047773</v>
      </c>
      <c r="H465" s="298">
        <v>0.11849032017907835</v>
      </c>
      <c r="I465" s="298">
        <v>1.1129102878119005E-2</v>
      </c>
      <c r="J465" s="298">
        <v>7.9894561705894807E-3</v>
      </c>
      <c r="K465" s="298">
        <v>5.949786246359951E-3</v>
      </c>
      <c r="L465" s="298">
        <v>4.4759163986401182E-3</v>
      </c>
      <c r="M465" s="298">
        <v>4.2520017872848892E-3</v>
      </c>
    </row>
    <row r="466" spans="2:13" x14ac:dyDescent="0.3">
      <c r="B466" s="292" t="s">
        <v>203</v>
      </c>
      <c r="C466" s="298">
        <v>0.21724814667094874</v>
      </c>
      <c r="D466" s="298">
        <v>9.4866295549708934E-2</v>
      </c>
      <c r="E466" s="298">
        <v>0.20222324087760113</v>
      </c>
      <c r="F466" s="298">
        <v>2.7394917369158153E-2</v>
      </c>
      <c r="G466" s="674">
        <v>0.33849609311695156</v>
      </c>
      <c r="H466" s="298">
        <v>7.7284763067400314E-2</v>
      </c>
      <c r="I466" s="298">
        <v>2.1087010961923704E-2</v>
      </c>
      <c r="J466" s="298">
        <v>7.4836041513778023E-3</v>
      </c>
      <c r="K466" s="298">
        <v>1.0578934616018124E-3</v>
      </c>
      <c r="L466" s="298">
        <v>2.4140531397724217E-3</v>
      </c>
      <c r="M466" s="298">
        <v>1.0443981633555201E-2</v>
      </c>
    </row>
    <row r="467" spans="2:13" x14ac:dyDescent="0.3">
      <c r="B467" s="292" t="s">
        <v>205</v>
      </c>
      <c r="C467" s="674">
        <v>0.31032879659522761</v>
      </c>
      <c r="D467" s="298">
        <v>0.11078302839481337</v>
      </c>
      <c r="E467" s="298">
        <v>0.12684418597105379</v>
      </c>
      <c r="F467" s="298">
        <v>1.4998686437818475E-2</v>
      </c>
      <c r="G467" s="298">
        <v>0.29885306734087863</v>
      </c>
      <c r="H467" s="298">
        <v>7.5275690872443859E-2</v>
      </c>
      <c r="I467" s="298">
        <v>9.1172814357533116E-3</v>
      </c>
      <c r="J467" s="298">
        <v>1.1925243337026746E-4</v>
      </c>
      <c r="K467" s="298">
        <v>4.6389060708435674E-2</v>
      </c>
      <c r="L467" s="298">
        <v>3.560509407962605E-3</v>
      </c>
      <c r="M467" s="298">
        <v>3.7304404022424379E-3</v>
      </c>
    </row>
    <row r="468" spans="2:13" x14ac:dyDescent="0.3">
      <c r="B468" s="292" t="s">
        <v>207</v>
      </c>
      <c r="C468" s="298">
        <v>5.3113882851236326E-2</v>
      </c>
      <c r="D468" s="298">
        <v>0.17978320949517101</v>
      </c>
      <c r="E468" s="674">
        <v>0.47586926581059202</v>
      </c>
      <c r="F468" s="298">
        <v>6.3684952289155383E-2</v>
      </c>
      <c r="G468" s="298">
        <v>0.19323369309570632</v>
      </c>
      <c r="H468" s="298">
        <v>2.446556293279673E-3</v>
      </c>
      <c r="I468" s="298">
        <v>5.3480276183779578E-4</v>
      </c>
      <c r="J468" s="298">
        <v>3.2191121254047147E-4</v>
      </c>
      <c r="K468" s="298">
        <v>1.2859528657886002E-3</v>
      </c>
      <c r="L468" s="298">
        <v>2.0690753547036176E-2</v>
      </c>
      <c r="M468" s="298">
        <v>9.0350197776561114E-3</v>
      </c>
    </row>
    <row r="469" spans="2:13" x14ac:dyDescent="0.3">
      <c r="B469" s="292" t="s">
        <v>91</v>
      </c>
      <c r="C469" s="674">
        <v>0.49358797023734441</v>
      </c>
      <c r="D469" s="298">
        <v>0.11068861288593287</v>
      </c>
      <c r="E469" s="298">
        <v>0.11926805817862068</v>
      </c>
      <c r="F469" s="298">
        <v>1.9813055735287961E-3</v>
      </c>
      <c r="G469" s="298">
        <v>2.583050339499484E-2</v>
      </c>
      <c r="H469" s="298">
        <v>7.0796514507171587E-2</v>
      </c>
      <c r="I469" s="298">
        <v>6.1156794252107495E-2</v>
      </c>
      <c r="J469" s="298">
        <v>0.10101810073580579</v>
      </c>
      <c r="K469" s="298">
        <v>6.3947431030568773E-4</v>
      </c>
      <c r="L469" s="298">
        <v>1.1518775297576023E-2</v>
      </c>
      <c r="M469" s="298">
        <v>3.5138906266119741E-3</v>
      </c>
    </row>
    <row r="470" spans="2:13" x14ac:dyDescent="0.3">
      <c r="B470" s="292" t="s">
        <v>93</v>
      </c>
      <c r="C470" s="674">
        <v>0.86277337835397239</v>
      </c>
      <c r="D470" s="298">
        <v>1.7955717291136474E-3</v>
      </c>
      <c r="E470" s="298">
        <v>1.7799772040952032E-2</v>
      </c>
      <c r="F470" s="298">
        <v>3.0768817896017819E-4</v>
      </c>
      <c r="G470" s="298">
        <v>6.3068072643304831E-3</v>
      </c>
      <c r="H470" s="298">
        <v>1.2012757495912419E-4</v>
      </c>
      <c r="I470" s="298">
        <v>6.2049119696746605E-2</v>
      </c>
      <c r="J470" s="298">
        <v>2.3194188794307801E-2</v>
      </c>
      <c r="K470" s="298">
        <v>1.4710478320957182E-2</v>
      </c>
      <c r="L470" s="298">
        <v>4.2964964809485782E-3</v>
      </c>
      <c r="M470" s="298">
        <v>6.6463715647521165E-3</v>
      </c>
    </row>
    <row r="471" spans="2:13" x14ac:dyDescent="0.3">
      <c r="B471" s="292" t="s">
        <v>95</v>
      </c>
      <c r="C471" s="674">
        <v>0.79873250032023801</v>
      </c>
      <c r="D471" s="298">
        <v>1.5691850773283212E-2</v>
      </c>
      <c r="E471" s="298">
        <v>2.8671937722892032E-3</v>
      </c>
      <c r="F471" s="298">
        <v>3.2553644225959497E-3</v>
      </c>
      <c r="G471" s="298">
        <v>4.8235913173222053E-2</v>
      </c>
      <c r="H471" s="298">
        <v>2.6427373800805426E-3</v>
      </c>
      <c r="I471" s="298">
        <v>4.6232917205229016E-3</v>
      </c>
      <c r="J471" s="298">
        <v>8.7311350102086419E-2</v>
      </c>
      <c r="K471" s="298">
        <v>8.1587188664336357E-4</v>
      </c>
      <c r="L471" s="298">
        <v>5.3884932422950558E-3</v>
      </c>
      <c r="M471" s="298">
        <v>3.043543320674328E-2</v>
      </c>
    </row>
    <row r="472" spans="2:13" x14ac:dyDescent="0.3">
      <c r="B472" s="292" t="s">
        <v>97</v>
      </c>
      <c r="C472" s="298">
        <v>1.4375788758439756E-2</v>
      </c>
      <c r="D472" s="298">
        <v>8.3106387374130169E-4</v>
      </c>
      <c r="E472" s="298">
        <v>5.474440025757505E-2</v>
      </c>
      <c r="F472" s="298">
        <v>2.6043429550713187E-2</v>
      </c>
      <c r="G472" s="298">
        <v>2.5597664386696836E-4</v>
      </c>
      <c r="H472" s="298">
        <v>7.4161613363811774E-2</v>
      </c>
      <c r="I472" s="298">
        <v>8.8442897673057855E-7</v>
      </c>
      <c r="J472" s="298">
        <v>3.8193734504364675E-2</v>
      </c>
      <c r="K472" s="298">
        <v>5.3629991264002846E-3</v>
      </c>
      <c r="L472" s="674">
        <v>0.78501435133507924</v>
      </c>
      <c r="M472" s="298">
        <v>1.0157581570309781E-3</v>
      </c>
    </row>
    <row r="473" spans="2:13" x14ac:dyDescent="0.3">
      <c r="B473" s="292" t="s">
        <v>107</v>
      </c>
      <c r="C473" s="674">
        <v>0.70917217570912305</v>
      </c>
      <c r="D473" s="298">
        <v>3.4762913917532043E-2</v>
      </c>
      <c r="E473" s="298">
        <v>0.10366949572874794</v>
      </c>
      <c r="F473" s="298">
        <v>1.4570715519750527E-2</v>
      </c>
      <c r="G473" s="298">
        <v>1.1593961038556489E-3</v>
      </c>
      <c r="H473" s="298">
        <v>6.9948564910312344E-2</v>
      </c>
      <c r="I473" s="298">
        <v>4.4839504108368768E-2</v>
      </c>
      <c r="J473" s="298">
        <v>1.4530411564081061E-2</v>
      </c>
      <c r="K473" s="298">
        <v>2.7692172668745491E-4</v>
      </c>
      <c r="L473" s="298">
        <v>8.8273420032620596E-4</v>
      </c>
      <c r="M473" s="298">
        <v>6.1871665112150998E-3</v>
      </c>
    </row>
    <row r="474" spans="2:13" x14ac:dyDescent="0.3">
      <c r="B474" s="292" t="s">
        <v>115</v>
      </c>
      <c r="C474" s="298">
        <v>5.2954578218239644E-2</v>
      </c>
      <c r="D474" s="298">
        <v>0.16860902694311874</v>
      </c>
      <c r="E474" s="298">
        <v>0.2066335611364101</v>
      </c>
      <c r="F474" s="298">
        <v>4.2862096585644598E-2</v>
      </c>
      <c r="G474" s="298">
        <v>1.3726907195406668E-2</v>
      </c>
      <c r="H474" s="674">
        <v>0.45887200173841375</v>
      </c>
      <c r="I474" s="298">
        <v>6.2096525325190518E-3</v>
      </c>
      <c r="J474" s="298">
        <v>4.5995651724448278E-2</v>
      </c>
      <c r="K474" s="298">
        <v>3.6809412791347848E-3</v>
      </c>
      <c r="L474" s="298">
        <v>1.8654188964368985E-5</v>
      </c>
      <c r="M474" s="298">
        <v>4.3692845770012623E-4</v>
      </c>
    </row>
    <row r="475" spans="2:13" x14ac:dyDescent="0.3">
      <c r="B475" s="292" t="s">
        <v>170</v>
      </c>
      <c r="C475" s="298">
        <v>3.1046908817148264E-2</v>
      </c>
      <c r="D475" s="298">
        <v>0.15009481686950971</v>
      </c>
      <c r="E475" s="674">
        <v>0.4979756045545195</v>
      </c>
      <c r="F475" s="298">
        <v>1.1446252082188335E-2</v>
      </c>
      <c r="G475" s="298">
        <v>2.2841691628008693E-5</v>
      </c>
      <c r="H475" s="298">
        <v>0.15763203394441336</v>
      </c>
      <c r="I475" s="298">
        <v>4.3795408357217104E-2</v>
      </c>
      <c r="J475" s="298">
        <v>7.3145083259195082E-2</v>
      </c>
      <c r="K475" s="298">
        <v>2.0664996718037609E-4</v>
      </c>
      <c r="L475" s="298">
        <v>3.1305988400752313E-2</v>
      </c>
      <c r="M475" s="298">
        <v>3.3284120562478308E-3</v>
      </c>
    </row>
    <row r="476" spans="2:13" x14ac:dyDescent="0.3">
      <c r="B476" s="292" t="s">
        <v>172</v>
      </c>
      <c r="C476" s="674">
        <v>0.61027595773348964</v>
      </c>
      <c r="D476" s="298">
        <v>4.8216269611716323E-2</v>
      </c>
      <c r="E476" s="298">
        <v>9.0889943783831594E-3</v>
      </c>
      <c r="F476" s="298">
        <v>2.3930757384269994E-3</v>
      </c>
      <c r="G476" s="298">
        <v>9.916312460026111E-3</v>
      </c>
      <c r="H476" s="298">
        <v>0.12933421828768613</v>
      </c>
      <c r="I476" s="298">
        <v>0.18844866822086714</v>
      </c>
      <c r="J476" s="298">
        <v>2.0059887544980216E-3</v>
      </c>
      <c r="K476" s="298">
        <v>2.4649722698924395E-4</v>
      </c>
      <c r="L476" s="298">
        <v>6.2874792391615737E-5</v>
      </c>
      <c r="M476" s="298">
        <v>1.1142795525407384E-5</v>
      </c>
    </row>
    <row r="477" spans="2:13" x14ac:dyDescent="0.3">
      <c r="B477" s="292" t="s">
        <v>174</v>
      </c>
      <c r="C477" s="298">
        <v>8.9219404325524836E-4</v>
      </c>
      <c r="D477" s="674">
        <v>0.20667420565015099</v>
      </c>
      <c r="E477" s="298">
        <v>8.5426608665528612E-3</v>
      </c>
      <c r="F477" s="298">
        <v>1.360793698890128E-2</v>
      </c>
      <c r="G477" s="298">
        <v>7.6793523118422483E-2</v>
      </c>
      <c r="H477" s="298">
        <v>9.0792998208526376E-2</v>
      </c>
      <c r="I477" s="298">
        <v>0.16019823663973851</v>
      </c>
      <c r="J477" s="298">
        <v>0.11142966310213716</v>
      </c>
      <c r="K477" s="298">
        <v>0.19913518105076966</v>
      </c>
      <c r="L477" s="298">
        <v>0.12280192103081494</v>
      </c>
      <c r="M477" s="298">
        <v>9.1314793007304818E-3</v>
      </c>
    </row>
    <row r="478" spans="2:13" x14ac:dyDescent="0.3">
      <c r="B478" s="292" t="s">
        <v>176</v>
      </c>
      <c r="C478" s="674">
        <v>0.2125817375017689</v>
      </c>
      <c r="D478" s="298">
        <v>0.19241174782077575</v>
      </c>
      <c r="E478" s="298">
        <v>2.0390102095918974E-2</v>
      </c>
      <c r="F478" s="298">
        <v>1.0506964159229477E-2</v>
      </c>
      <c r="G478" s="298">
        <v>0.14687525011505248</v>
      </c>
      <c r="H478" s="298">
        <v>6.9395943517474218E-2</v>
      </c>
      <c r="I478" s="298">
        <v>0.10455453574756625</v>
      </c>
      <c r="J478" s="298">
        <v>8.2795242018481579E-3</v>
      </c>
      <c r="K478" s="298">
        <v>0.18550271212335967</v>
      </c>
      <c r="L478" s="298">
        <v>4.707233946573984E-2</v>
      </c>
      <c r="M478" s="298">
        <v>2.4291432512663579E-3</v>
      </c>
    </row>
    <row r="479" spans="2:13" x14ac:dyDescent="0.3">
      <c r="B479" s="292" t="s">
        <v>178</v>
      </c>
      <c r="C479" s="298">
        <v>2.1838548856831199E-2</v>
      </c>
      <c r="D479" s="674">
        <v>0.29205131967627113</v>
      </c>
      <c r="E479" s="298">
        <v>1.9902286942181859E-2</v>
      </c>
      <c r="F479" s="298">
        <v>2.8603519607669943E-3</v>
      </c>
      <c r="G479" s="298">
        <v>0.16185082668028455</v>
      </c>
      <c r="H479" s="298">
        <v>6.1585613777167932E-2</v>
      </c>
      <c r="I479" s="298">
        <v>0.15454087590234233</v>
      </c>
      <c r="J479" s="298">
        <v>1.8418789535430299E-2</v>
      </c>
      <c r="K479" s="298">
        <v>0.16740256128233794</v>
      </c>
      <c r="L479" s="298">
        <v>5.7551909958976771E-2</v>
      </c>
      <c r="M479" s="298">
        <v>4.1996915427409007E-2</v>
      </c>
    </row>
    <row r="480" spans="2:13" x14ac:dyDescent="0.3">
      <c r="B480" s="292" t="s">
        <v>180</v>
      </c>
      <c r="C480" s="298">
        <v>1.526465145581017E-2</v>
      </c>
      <c r="D480" s="298">
        <v>0.155233862933806</v>
      </c>
      <c r="E480" s="298">
        <v>1.1189111181886565E-2</v>
      </c>
      <c r="F480" s="298">
        <v>5.2525447338966687E-3</v>
      </c>
      <c r="G480" s="674">
        <v>0.4438340836963402</v>
      </c>
      <c r="H480" s="298">
        <v>1.4975670496173068E-2</v>
      </c>
      <c r="I480" s="298">
        <v>4.3364199573437005E-2</v>
      </c>
      <c r="J480" s="298">
        <v>8.9296466823585496E-2</v>
      </c>
      <c r="K480" s="298">
        <v>6.1064645828478079E-2</v>
      </c>
      <c r="L480" s="298">
        <v>0.16004544499392556</v>
      </c>
      <c r="M480" s="298">
        <v>4.7931828266118488E-4</v>
      </c>
    </row>
    <row r="481" spans="2:13" x14ac:dyDescent="0.3">
      <c r="B481" s="292" t="s">
        <v>182</v>
      </c>
      <c r="C481" s="298">
        <v>0.18764689423640721</v>
      </c>
      <c r="D481" s="298">
        <v>0.16874820408465538</v>
      </c>
      <c r="E481" s="298">
        <v>3.8949510084777282E-2</v>
      </c>
      <c r="F481" s="298">
        <v>1.0788660699321519E-2</v>
      </c>
      <c r="G481" s="298">
        <v>0.18002137450218397</v>
      </c>
      <c r="H481" s="298">
        <v>3.971708752190227E-2</v>
      </c>
      <c r="I481" s="298">
        <v>0.16100332613197735</v>
      </c>
      <c r="J481" s="298">
        <v>8.2256984488039871E-3</v>
      </c>
      <c r="K481" s="674">
        <v>0.20422374316509684</v>
      </c>
      <c r="L481" s="298">
        <v>1.5760715762949988E-4</v>
      </c>
      <c r="M481" s="298">
        <v>5.1789396724483973E-4</v>
      </c>
    </row>
    <row r="482" spans="2:13" x14ac:dyDescent="0.3">
      <c r="B482" s="292" t="s">
        <v>193</v>
      </c>
      <c r="C482" s="298">
        <v>0.23385153000135223</v>
      </c>
      <c r="D482" s="298">
        <v>0.18007733969961684</v>
      </c>
      <c r="E482" s="674">
        <v>0.35079243566136908</v>
      </c>
      <c r="F482" s="298">
        <v>4.0876190315908834E-2</v>
      </c>
      <c r="G482" s="298">
        <v>2.7694502679462926E-2</v>
      </c>
      <c r="H482" s="298">
        <v>4.9919510093140836E-2</v>
      </c>
      <c r="I482" s="298">
        <v>7.8248635330457929E-3</v>
      </c>
      <c r="J482" s="298">
        <v>2.6162770705559659E-4</v>
      </c>
      <c r="K482" s="298">
        <v>3.4929150891353809E-2</v>
      </c>
      <c r="L482" s="298">
        <v>5.748681556359829E-2</v>
      </c>
      <c r="M482" s="298">
        <v>1.6286033854095855E-2</v>
      </c>
    </row>
    <row r="483" spans="2:13" x14ac:dyDescent="0.3">
      <c r="B483" s="292" t="s">
        <v>195</v>
      </c>
      <c r="C483" s="298">
        <v>0.11081402361511393</v>
      </c>
      <c r="D483" s="298">
        <v>0.2229052998931928</v>
      </c>
      <c r="E483" s="298">
        <v>0.24667274685095736</v>
      </c>
      <c r="F483" s="298">
        <v>3.3081189782343388E-2</v>
      </c>
      <c r="G483" s="674">
        <v>0.24807650630926195</v>
      </c>
      <c r="H483" s="298">
        <v>2.1582487022047393E-4</v>
      </c>
      <c r="I483" s="298">
        <v>2.4823847043793364E-2</v>
      </c>
      <c r="J483" s="298">
        <v>0.1019047232695561</v>
      </c>
      <c r="K483" s="298">
        <v>2.2001085355009012E-4</v>
      </c>
      <c r="L483" s="298">
        <v>9.4442912145315614E-3</v>
      </c>
      <c r="M483" s="298">
        <v>1.8415362974790826E-3</v>
      </c>
    </row>
    <row r="484" spans="2:13" x14ac:dyDescent="0.3">
      <c r="B484" s="292" t="s">
        <v>197</v>
      </c>
      <c r="C484" s="298">
        <v>1.572669522495188E-3</v>
      </c>
      <c r="D484" s="298">
        <v>0.23003648268761306</v>
      </c>
      <c r="E484" s="674">
        <v>0.36014734781398666</v>
      </c>
      <c r="F484" s="298">
        <v>5.3669281350188155E-2</v>
      </c>
      <c r="G484" s="298">
        <v>5.5140151390911711E-2</v>
      </c>
      <c r="H484" s="298">
        <v>6.4098824120606426E-2</v>
      </c>
      <c r="I484" s="298">
        <v>8.2442683711502041E-2</v>
      </c>
      <c r="J484" s="298">
        <v>0.14079635270755284</v>
      </c>
      <c r="K484" s="298">
        <v>6.8017842664920593E-3</v>
      </c>
      <c r="L484" s="298">
        <v>2.2858457814425026E-3</v>
      </c>
      <c r="M484" s="298">
        <v>3.0085766472093926E-3</v>
      </c>
    </row>
    <row r="485" spans="2:13" x14ac:dyDescent="0.3">
      <c r="B485" s="292" t="s">
        <v>199</v>
      </c>
      <c r="C485" s="674">
        <v>0.53357823776940083</v>
      </c>
      <c r="D485" s="298">
        <v>7.5455530812408522E-2</v>
      </c>
      <c r="E485" s="298">
        <v>8.0713932355187673E-2</v>
      </c>
      <c r="F485" s="298">
        <v>1.0786362555263019E-2</v>
      </c>
      <c r="G485" s="298">
        <v>5.114767402117746E-2</v>
      </c>
      <c r="H485" s="298">
        <v>1.1970546298293031E-2</v>
      </c>
      <c r="I485" s="298">
        <v>8.5715743308892881E-2</v>
      </c>
      <c r="J485" s="298">
        <v>2.1859183367470978E-2</v>
      </c>
      <c r="K485" s="298">
        <v>4.007141209795792E-2</v>
      </c>
      <c r="L485" s="298">
        <v>8.4241516047891069E-2</v>
      </c>
      <c r="M485" s="298">
        <v>4.4598613660566918E-3</v>
      </c>
    </row>
    <row r="486" spans="2:13" x14ac:dyDescent="0.3">
      <c r="B486" s="292" t="s">
        <v>299</v>
      </c>
      <c r="C486" s="674">
        <v>0.41190852870262656</v>
      </c>
      <c r="D486" s="298">
        <v>0.10410127096822591</v>
      </c>
      <c r="E486" s="298">
        <v>5.594961066193972E-3</v>
      </c>
      <c r="F486" s="298">
        <v>1.3802698978069493E-4</v>
      </c>
      <c r="G486" s="298">
        <v>0.10165649678593537</v>
      </c>
      <c r="H486" s="298">
        <v>6.0945354069005656E-2</v>
      </c>
      <c r="I486" s="298">
        <v>0.24280115657701401</v>
      </c>
      <c r="J486" s="298">
        <v>5.121511607440625E-2</v>
      </c>
      <c r="K486" s="298">
        <v>5.3909365634815971E-5</v>
      </c>
      <c r="L486" s="298">
        <v>1.8796480444220772E-2</v>
      </c>
      <c r="M486" s="298">
        <v>2.788698956955939E-3</v>
      </c>
    </row>
    <row r="487" spans="2:13" x14ac:dyDescent="0.3">
      <c r="B487" s="292" t="s">
        <v>300</v>
      </c>
      <c r="C487" s="674">
        <v>0.77229765765015723</v>
      </c>
      <c r="D487" s="298">
        <v>2.9680501500805034E-3</v>
      </c>
      <c r="E487" s="298">
        <v>8.7037538930190041E-3</v>
      </c>
      <c r="F487" s="298">
        <v>4.1563229752811653E-6</v>
      </c>
      <c r="G487" s="298">
        <v>1.1578452577116781E-2</v>
      </c>
      <c r="H487" s="298">
        <v>1.9751455390814963E-5</v>
      </c>
      <c r="I487" s="298">
        <v>0.12449511330541836</v>
      </c>
      <c r="J487" s="298">
        <v>3.492065816009652E-2</v>
      </c>
      <c r="K487" s="298">
        <v>4.1978565111941889E-2</v>
      </c>
      <c r="L487" s="298">
        <v>2.8186863007034478E-3</v>
      </c>
      <c r="M487" s="298">
        <v>2.1515507309990994E-4</v>
      </c>
    </row>
    <row r="488" spans="2:13" x14ac:dyDescent="0.3">
      <c r="B488" s="292" t="s">
        <v>301</v>
      </c>
      <c r="C488" s="298">
        <v>3.1037348199010401E-2</v>
      </c>
      <c r="D488" s="298">
        <v>4.9089782109343644E-2</v>
      </c>
      <c r="E488" s="298">
        <v>9.576456653686781E-2</v>
      </c>
      <c r="F488" s="298">
        <v>2.3655703819551121E-3</v>
      </c>
      <c r="G488" s="298">
        <v>7.0773857294599743E-2</v>
      </c>
      <c r="H488" s="298">
        <v>6.898480488652982E-3</v>
      </c>
      <c r="I488" s="674">
        <v>0.63952897904591777</v>
      </c>
      <c r="J488" s="298">
        <v>4.508067111206447E-3</v>
      </c>
      <c r="K488" s="298">
        <v>7.2448106144141558E-2</v>
      </c>
      <c r="L488" s="298">
        <v>3.9028605721859286E-3</v>
      </c>
      <c r="M488" s="298">
        <v>2.3682382116118568E-2</v>
      </c>
    </row>
    <row r="489" spans="2:13" x14ac:dyDescent="0.3">
      <c r="B489" s="292" t="s">
        <v>302</v>
      </c>
      <c r="C489" s="674">
        <v>0.34458498249083741</v>
      </c>
      <c r="D489" s="298">
        <v>0.11193282304780119</v>
      </c>
      <c r="E489" s="298">
        <v>8.4731781546582979E-2</v>
      </c>
      <c r="F489" s="298">
        <v>4.6492930561364651E-2</v>
      </c>
      <c r="G489" s="298">
        <v>1.1640519218400573E-3</v>
      </c>
      <c r="H489" s="298">
        <v>0.34056518961478083</v>
      </c>
      <c r="I489" s="298">
        <v>6.0313209747902802E-2</v>
      </c>
      <c r="J489" s="298">
        <v>6.0134407915012691E-3</v>
      </c>
      <c r="K489" s="298">
        <v>2.0070779268898867E-4</v>
      </c>
      <c r="L489" s="298">
        <v>1.031091111909464E-5</v>
      </c>
      <c r="M489" s="298">
        <v>3.9905715735807741E-3</v>
      </c>
    </row>
    <row r="490" spans="2:13" x14ac:dyDescent="0.3">
      <c r="B490" s="292" t="s">
        <v>303</v>
      </c>
      <c r="C490" s="298">
        <v>4.4917814925891378E-2</v>
      </c>
      <c r="D490" s="298">
        <v>0.13484642260963509</v>
      </c>
      <c r="E490" s="674">
        <v>0.3464678684883149</v>
      </c>
      <c r="F490" s="298">
        <v>1.2445887087525143E-2</v>
      </c>
      <c r="G490" s="298">
        <v>7.5560130379657947E-2</v>
      </c>
      <c r="H490" s="298">
        <v>5.2286803546856817E-2</v>
      </c>
      <c r="I490" s="298">
        <v>0.11235314467405007</v>
      </c>
      <c r="J490" s="298">
        <v>9.6177859260933724E-2</v>
      </c>
      <c r="K490" s="298">
        <v>9.1258382079559261E-2</v>
      </c>
      <c r="L490" s="298">
        <v>1.8579209196720261E-2</v>
      </c>
      <c r="M490" s="298">
        <v>1.5106477750855548E-2</v>
      </c>
    </row>
    <row r="491" spans="2:13" x14ac:dyDescent="0.3">
      <c r="B491" s="292" t="s">
        <v>304</v>
      </c>
      <c r="C491" s="298">
        <v>0.21871964636171623</v>
      </c>
      <c r="D491" s="298">
        <v>7.7572541405547174E-2</v>
      </c>
      <c r="E491" s="674">
        <v>0.36322432056631343</v>
      </c>
      <c r="F491" s="298">
        <v>9.2409495605446281E-3</v>
      </c>
      <c r="G491" s="298">
        <v>9.0701717839848442E-3</v>
      </c>
      <c r="H491" s="298">
        <v>4.7205912060443792E-2</v>
      </c>
      <c r="I491" s="298">
        <v>7.6694972239504361E-2</v>
      </c>
      <c r="J491" s="298">
        <v>0.10857967173114588</v>
      </c>
      <c r="K491" s="298">
        <v>3.6353736197066167E-2</v>
      </c>
      <c r="L491" s="298">
        <v>4.6871828549358233E-3</v>
      </c>
      <c r="M491" s="298">
        <v>4.8650895238797814E-2</v>
      </c>
    </row>
    <row r="492" spans="2:13" x14ac:dyDescent="0.3">
      <c r="B492" s="292" t="s">
        <v>185</v>
      </c>
      <c r="C492" s="674">
        <v>0.78030098533879111</v>
      </c>
      <c r="D492" s="298">
        <v>1.4780169856225432E-3</v>
      </c>
      <c r="E492" s="298">
        <v>1.5977744871469874E-2</v>
      </c>
      <c r="F492" s="298">
        <v>1.2228727263338164E-4</v>
      </c>
      <c r="G492" s="298">
        <v>0.1902467701406802</v>
      </c>
      <c r="H492" s="298">
        <v>4.3209809122318589E-3</v>
      </c>
      <c r="I492" s="298">
        <v>3.094056011445649E-5</v>
      </c>
      <c r="J492" s="298">
        <v>2.7014320071274147E-3</v>
      </c>
      <c r="K492" s="298">
        <v>1.2815809478954115E-3</v>
      </c>
      <c r="L492" s="298">
        <v>2.4182209494791719E-3</v>
      </c>
      <c r="M492" s="298">
        <v>1.1210400139541909E-3</v>
      </c>
    </row>
    <row r="493" spans="2:13" x14ac:dyDescent="0.3">
      <c r="B493" s="292" t="s">
        <v>187</v>
      </c>
      <c r="C493" s="674">
        <v>0.86884396130969754</v>
      </c>
      <c r="D493" s="298">
        <v>7.8615378307354579E-3</v>
      </c>
      <c r="E493" s="298">
        <v>3.6280686546428274E-5</v>
      </c>
      <c r="F493" s="298">
        <v>1.6827537748734789E-3</v>
      </c>
      <c r="G493" s="298">
        <v>0.1050276638458717</v>
      </c>
      <c r="H493" s="298">
        <v>6.6997753914234639E-5</v>
      </c>
      <c r="I493" s="298">
        <v>3.1257262346140886E-4</v>
      </c>
      <c r="J493" s="298">
        <v>7.0590398541412662E-4</v>
      </c>
      <c r="K493" s="298">
        <v>1.1582946059256834E-2</v>
      </c>
      <c r="L493" s="298">
        <v>5.2508812828013873E-4</v>
      </c>
      <c r="M493" s="298">
        <v>3.354294001948597E-3</v>
      </c>
    </row>
    <row r="494" spans="2:13" x14ac:dyDescent="0.3">
      <c r="B494" s="292" t="s">
        <v>189</v>
      </c>
      <c r="C494" s="298">
        <v>4.3247116220520493E-2</v>
      </c>
      <c r="D494" s="298">
        <v>0.19519168851425339</v>
      </c>
      <c r="E494" s="674">
        <v>0.37305963629761107</v>
      </c>
      <c r="F494" s="298">
        <v>6.0638487379418175E-2</v>
      </c>
      <c r="G494" s="298">
        <v>0.28185767606651607</v>
      </c>
      <c r="H494" s="298">
        <v>2.8075497164578685E-2</v>
      </c>
      <c r="I494" s="298">
        <v>1.5244794011400923E-3</v>
      </c>
      <c r="J494" s="298">
        <v>5.2823991935386529E-4</v>
      </c>
      <c r="K494" s="298">
        <v>9.9152371491405371E-3</v>
      </c>
      <c r="L494" s="298">
        <v>5.7534772179215852E-3</v>
      </c>
      <c r="M494" s="298">
        <v>2.0846466954558494E-4</v>
      </c>
    </row>
    <row r="495" spans="2:13" x14ac:dyDescent="0.3">
      <c r="B495" s="292" t="s">
        <v>191</v>
      </c>
      <c r="C495" s="298">
        <v>8.4517739279386897E-2</v>
      </c>
      <c r="D495" s="674">
        <v>0.84373218488929747</v>
      </c>
      <c r="E495" s="298">
        <v>5.8733107938477185E-2</v>
      </c>
      <c r="F495" s="298">
        <v>9.7551464478165995E-4</v>
      </c>
      <c r="G495" s="298">
        <v>1.1325723785886586E-2</v>
      </c>
      <c r="H495" s="298">
        <v>1.152882713303308E-5</v>
      </c>
      <c r="I495" s="298">
        <v>2.856298538658498E-5</v>
      </c>
      <c r="J495" s="298">
        <v>4.1571923231728493E-4</v>
      </c>
      <c r="K495" s="298">
        <v>2.5690483464423124E-4</v>
      </c>
      <c r="L495" s="298">
        <v>2.3392060774166114E-6</v>
      </c>
      <c r="M495" s="298">
        <v>6.7437661160265793E-7</v>
      </c>
    </row>
    <row r="496" spans="2:13" x14ac:dyDescent="0.3">
      <c r="B496" s="292" t="s">
        <v>612</v>
      </c>
      <c r="C496" s="298">
        <v>5.162507881213789E-2</v>
      </c>
      <c r="D496" s="298">
        <v>0.17172105082487288</v>
      </c>
      <c r="E496" s="674">
        <v>0.36807364548761368</v>
      </c>
      <c r="F496" s="298">
        <v>4.2496764979764255E-2</v>
      </c>
      <c r="G496" s="298">
        <v>1.4872199581142003E-2</v>
      </c>
      <c r="H496" s="298">
        <v>5.2258876254507427E-3</v>
      </c>
      <c r="I496" s="298">
        <v>1.0675214674971798E-2</v>
      </c>
      <c r="J496" s="298">
        <v>1.8468857188768468E-2</v>
      </c>
      <c r="K496" s="298">
        <v>0.23543632503570683</v>
      </c>
      <c r="L496" s="298">
        <v>8.6857526469742046E-4</v>
      </c>
      <c r="M496" s="298">
        <v>8.0536400524874013E-2</v>
      </c>
    </row>
    <row r="497" spans="2:13" ht="15" thickBot="1" x14ac:dyDescent="0.35">
      <c r="B497" s="296" t="s">
        <v>613</v>
      </c>
      <c r="C497" s="300">
        <v>0.44473290461761028</v>
      </c>
      <c r="D497" s="299">
        <v>5.4753047001486546E-2</v>
      </c>
      <c r="E497" s="299">
        <v>5.0532300941236785E-2</v>
      </c>
      <c r="F497" s="299">
        <v>6.3615521399660096E-3</v>
      </c>
      <c r="G497" s="299">
        <v>0.26286127046615976</v>
      </c>
      <c r="H497" s="299">
        <v>2.4249508547460313E-3</v>
      </c>
      <c r="I497" s="299">
        <v>0.1027225978167465</v>
      </c>
      <c r="J497" s="299">
        <v>7.2297631426987377E-2</v>
      </c>
      <c r="K497" s="299">
        <v>6.9534421917007995E-4</v>
      </c>
      <c r="L497" s="299">
        <v>8.5417807353763446E-4</v>
      </c>
      <c r="M497" s="299">
        <v>1.7642224423530313E-3</v>
      </c>
    </row>
    <row r="498" spans="2:13" x14ac:dyDescent="0.3">
      <c r="B498" s="301" t="s">
        <v>348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DD14-5210-490F-B4D8-D66FEE38D800}">
  <dimension ref="B1:N247"/>
  <sheetViews>
    <sheetView topLeftCell="A184" zoomScaleNormal="100" workbookViewId="0"/>
  </sheetViews>
  <sheetFormatPr baseColWidth="10" defaultColWidth="11.44140625" defaultRowHeight="14.4" x14ac:dyDescent="0.3"/>
  <cols>
    <col min="1" max="1" width="6.33203125" customWidth="1"/>
  </cols>
  <sheetData>
    <row r="1" spans="2:9" x14ac:dyDescent="0.3">
      <c r="B1" t="s">
        <v>606</v>
      </c>
    </row>
    <row r="2" spans="2:9" x14ac:dyDescent="0.3">
      <c r="B2" t="s">
        <v>603</v>
      </c>
    </row>
    <row r="3" spans="2:9" x14ac:dyDescent="0.3">
      <c r="B3" t="s">
        <v>604</v>
      </c>
    </row>
    <row r="4" spans="2:9" x14ac:dyDescent="0.3">
      <c r="B4" t="s">
        <v>350</v>
      </c>
    </row>
    <row r="5" spans="2:9" x14ac:dyDescent="0.3">
      <c r="B5" t="s">
        <v>351</v>
      </c>
    </row>
    <row r="6" spans="2:9" ht="34.200000000000003" customHeight="1" x14ac:dyDescent="0.3"/>
    <row r="7" spans="2:9" x14ac:dyDescent="0.3">
      <c r="B7" s="291"/>
    </row>
    <row r="10" spans="2:9" x14ac:dyDescent="0.3">
      <c r="B10" t="s">
        <v>313</v>
      </c>
    </row>
    <row r="11" spans="2:9" ht="15" thickBot="1" x14ac:dyDescent="0.35"/>
    <row r="12" spans="2:9" ht="28.8" x14ac:dyDescent="0.3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3">
      <c r="B13" s="303" t="s">
        <v>553</v>
      </c>
      <c r="C13" s="304">
        <v>95</v>
      </c>
      <c r="D13" s="304">
        <v>0</v>
      </c>
      <c r="E13" s="304">
        <v>95</v>
      </c>
      <c r="F13" s="306">
        <v>0</v>
      </c>
      <c r="G13" s="306">
        <v>5.6069373006277713E-2</v>
      </c>
      <c r="H13" s="306">
        <v>1.5134769455861874E-2</v>
      </c>
      <c r="I13" s="306">
        <v>1.3177123154720553E-2</v>
      </c>
    </row>
    <row r="14" spans="2:9" ht="15" thickBot="1" x14ac:dyDescent="0.35">
      <c r="B14" s="296" t="s">
        <v>33</v>
      </c>
      <c r="C14" s="305">
        <v>95</v>
      </c>
      <c r="D14" s="305">
        <v>0</v>
      </c>
      <c r="E14" s="305">
        <v>95</v>
      </c>
      <c r="F14" s="299">
        <v>58.81283333333333</v>
      </c>
      <c r="G14" s="299">
        <v>81.495077216666672</v>
      </c>
      <c r="H14" s="299">
        <v>71.058251363157893</v>
      </c>
      <c r="I14" s="299">
        <v>5.9641260344906906</v>
      </c>
    </row>
    <row r="17" spans="2:4" x14ac:dyDescent="0.3">
      <c r="B17" t="s">
        <v>352</v>
      </c>
    </row>
    <row r="18" spans="2:4" ht="15" thickBot="1" x14ac:dyDescent="0.35"/>
    <row r="19" spans="2:4" x14ac:dyDescent="0.3">
      <c r="B19" s="293"/>
      <c r="C19" s="294" t="s">
        <v>33</v>
      </c>
      <c r="D19" s="307" t="s">
        <v>553</v>
      </c>
    </row>
    <row r="20" spans="2:4" x14ac:dyDescent="0.3">
      <c r="B20" s="295" t="s">
        <v>33</v>
      </c>
      <c r="C20" s="310">
        <v>1</v>
      </c>
      <c r="D20" s="306">
        <v>-2.6254892471758724E-2</v>
      </c>
    </row>
    <row r="21" spans="2:4" ht="15" thickBot="1" x14ac:dyDescent="0.35">
      <c r="B21" s="308" t="s">
        <v>553</v>
      </c>
      <c r="C21" s="309">
        <v>-2.6254892471758724E-2</v>
      </c>
      <c r="D21" s="311">
        <v>1</v>
      </c>
    </row>
    <row r="24" spans="2:4" x14ac:dyDescent="0.3">
      <c r="B24" s="290" t="s">
        <v>589</v>
      </c>
    </row>
    <row r="26" spans="2:4" x14ac:dyDescent="0.3">
      <c r="B26" t="s">
        <v>590</v>
      </c>
    </row>
    <row r="27" spans="2:4" ht="15" thickBot="1" x14ac:dyDescent="0.35"/>
    <row r="28" spans="2:4" x14ac:dyDescent="0.3">
      <c r="B28" s="312" t="s">
        <v>315</v>
      </c>
      <c r="C28" s="654">
        <v>95</v>
      </c>
    </row>
    <row r="29" spans="2:4" x14ac:dyDescent="0.3">
      <c r="B29" s="292" t="s">
        <v>355</v>
      </c>
      <c r="C29">
        <v>95</v>
      </c>
    </row>
    <row r="30" spans="2:4" x14ac:dyDescent="0.3">
      <c r="B30" s="292" t="s">
        <v>356</v>
      </c>
      <c r="C30">
        <v>93</v>
      </c>
    </row>
    <row r="31" spans="2:4" x14ac:dyDescent="0.3">
      <c r="B31" s="292" t="s">
        <v>357</v>
      </c>
      <c r="C31" s="298">
        <v>6.8931937870364557E-4</v>
      </c>
    </row>
    <row r="32" spans="2:4" x14ac:dyDescent="0.3">
      <c r="B32" s="292" t="s">
        <v>358</v>
      </c>
      <c r="C32" s="298">
        <v>-1.0055956757009219E-2</v>
      </c>
    </row>
    <row r="33" spans="2:7" x14ac:dyDescent="0.3">
      <c r="B33" s="292" t="s">
        <v>359</v>
      </c>
      <c r="C33" s="298">
        <v>1.7538265652063394E-4</v>
      </c>
    </row>
    <row r="34" spans="2:7" x14ac:dyDescent="0.3">
      <c r="B34" s="292" t="s">
        <v>360</v>
      </c>
      <c r="C34" s="298">
        <v>1.3243211714710067E-2</v>
      </c>
    </row>
    <row r="35" spans="2:7" x14ac:dyDescent="0.3">
      <c r="B35" s="292" t="s">
        <v>361</v>
      </c>
      <c r="C35" s="298">
        <v>350.33350606783534</v>
      </c>
    </row>
    <row r="36" spans="2:7" x14ac:dyDescent="0.3">
      <c r="B36" s="292" t="s">
        <v>362</v>
      </c>
      <c r="C36" s="298">
        <v>1.4999967918930648</v>
      </c>
    </row>
    <row r="37" spans="2:7" x14ac:dyDescent="0.3">
      <c r="B37" s="292" t="s">
        <v>363</v>
      </c>
      <c r="C37" s="298">
        <v>2</v>
      </c>
    </row>
    <row r="38" spans="2:7" x14ac:dyDescent="0.3">
      <c r="B38" s="292" t="s">
        <v>364</v>
      </c>
      <c r="C38" s="298">
        <v>-819.63268729008666</v>
      </c>
    </row>
    <row r="39" spans="2:7" x14ac:dyDescent="0.3">
      <c r="B39" s="292" t="s">
        <v>365</v>
      </c>
      <c r="C39" s="298">
        <v>-814.52493350688553</v>
      </c>
    </row>
    <row r="40" spans="2:7" ht="15" thickBot="1" x14ac:dyDescent="0.35">
      <c r="B40" s="296" t="s">
        <v>366</v>
      </c>
      <c r="C40" s="299">
        <v>1.0422917851641478</v>
      </c>
    </row>
    <row r="43" spans="2:7" x14ac:dyDescent="0.3">
      <c r="B43" t="s">
        <v>591</v>
      </c>
    </row>
    <row r="44" spans="2:7" ht="15" thickBot="1" x14ac:dyDescent="0.35"/>
    <row r="45" spans="2:7" ht="28.8" x14ac:dyDescent="0.3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3">
      <c r="B46" s="295" t="s">
        <v>373</v>
      </c>
      <c r="C46" s="313">
        <v>1</v>
      </c>
      <c r="D46" s="297">
        <v>1.1250959240257513E-5</v>
      </c>
      <c r="E46" s="297">
        <v>1.1250959240257513E-5</v>
      </c>
      <c r="F46" s="297">
        <v>6.4150922693623505E-2</v>
      </c>
      <c r="G46" s="655">
        <v>0.80061065041131863</v>
      </c>
    </row>
    <row r="47" spans="2:7" x14ac:dyDescent="0.3">
      <c r="B47" s="292" t="s">
        <v>374</v>
      </c>
      <c r="C47">
        <v>93</v>
      </c>
      <c r="D47" s="298">
        <v>1.6310587056418958E-2</v>
      </c>
      <c r="E47" s="298">
        <v>1.7538265652063394E-4</v>
      </c>
      <c r="F47" s="298"/>
      <c r="G47" s="657"/>
    </row>
    <row r="48" spans="2:7" ht="15" thickBot="1" x14ac:dyDescent="0.35">
      <c r="B48" s="296" t="s">
        <v>375</v>
      </c>
      <c r="C48" s="305">
        <v>94</v>
      </c>
      <c r="D48" s="299">
        <v>1.6321838015659215E-2</v>
      </c>
      <c r="E48" s="299"/>
      <c r="F48" s="299"/>
      <c r="G48" s="658"/>
    </row>
    <row r="49" spans="2:8" x14ac:dyDescent="0.3">
      <c r="B49" s="301" t="s">
        <v>376</v>
      </c>
    </row>
    <row r="52" spans="2:8" x14ac:dyDescent="0.3">
      <c r="B52" t="s">
        <v>592</v>
      </c>
    </row>
    <row r="53" spans="2:8" ht="15" thickBot="1" x14ac:dyDescent="0.35"/>
    <row r="54" spans="2:8" ht="28.8" x14ac:dyDescent="0.3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3">
      <c r="B55" s="295" t="s">
        <v>384</v>
      </c>
      <c r="C55" s="297">
        <v>1.9256679906299656E-2</v>
      </c>
      <c r="D55" s="297">
        <v>1.6330725902652252E-2</v>
      </c>
      <c r="E55" s="297">
        <v>1.179168643273365</v>
      </c>
      <c r="F55" s="655">
        <v>0.24133892260084167</v>
      </c>
      <c r="G55" s="297">
        <v>-1.317290522077039E-2</v>
      </c>
      <c r="H55" s="297">
        <v>5.1686265033369705E-2</v>
      </c>
    </row>
    <row r="56" spans="2:8" ht="15" thickBot="1" x14ac:dyDescent="0.35">
      <c r="B56" s="296" t="s">
        <v>33</v>
      </c>
      <c r="C56" s="299">
        <v>-5.8007485005110877E-5</v>
      </c>
      <c r="D56" s="299">
        <v>2.290248370383701E-4</v>
      </c>
      <c r="E56" s="299">
        <v>-0.25328032433177755</v>
      </c>
      <c r="F56" s="656">
        <v>0.80061065041133439</v>
      </c>
      <c r="G56" s="299">
        <v>-5.1280542192614687E-4</v>
      </c>
      <c r="H56" s="299">
        <v>3.9679045191592515E-4</v>
      </c>
    </row>
    <row r="59" spans="2:8" x14ac:dyDescent="0.3">
      <c r="B59" t="s">
        <v>593</v>
      </c>
    </row>
    <row r="61" spans="2:8" x14ac:dyDescent="0.3">
      <c r="B61" t="s">
        <v>605</v>
      </c>
    </row>
    <row r="64" spans="2:8" x14ac:dyDescent="0.3">
      <c r="B64" t="s">
        <v>594</v>
      </c>
    </row>
    <row r="65" spans="2:8" ht="15" thickBot="1" x14ac:dyDescent="0.35"/>
    <row r="66" spans="2:8" ht="28.8" x14ac:dyDescent="0.3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" thickBot="1" x14ac:dyDescent="0.35">
      <c r="B67" s="314" t="s">
        <v>33</v>
      </c>
      <c r="C67" s="315">
        <v>-2.6254892471758724E-2</v>
      </c>
      <c r="D67" s="315">
        <v>0.10365942376703079</v>
      </c>
      <c r="E67" s="315">
        <v>-0.2532803243317775</v>
      </c>
      <c r="F67" s="660">
        <v>0.80061065041133439</v>
      </c>
      <c r="G67" s="315">
        <v>-0.23210196426236385</v>
      </c>
      <c r="H67" s="315">
        <v>0.17959217931884641</v>
      </c>
    </row>
    <row r="87" spans="2:14" x14ac:dyDescent="0.3">
      <c r="F87" t="s">
        <v>338</v>
      </c>
    </row>
    <row r="90" spans="2:14" x14ac:dyDescent="0.3">
      <c r="B90" t="s">
        <v>595</v>
      </c>
    </row>
    <row r="91" spans="2:14" ht="15" thickBot="1" x14ac:dyDescent="0.35"/>
    <row r="92" spans="2:14" ht="57.6" x14ac:dyDescent="0.3">
      <c r="B92" s="293" t="s">
        <v>388</v>
      </c>
      <c r="C92" s="294" t="s">
        <v>389</v>
      </c>
      <c r="D92" s="294" t="s">
        <v>33</v>
      </c>
      <c r="E92" s="294" t="s">
        <v>553</v>
      </c>
      <c r="F92" s="294" t="s">
        <v>596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3">
      <c r="B93" s="295" t="s">
        <v>390</v>
      </c>
      <c r="C93" s="313">
        <v>1</v>
      </c>
      <c r="D93" s="297">
        <v>78.151200000000003</v>
      </c>
      <c r="E93" s="297">
        <v>8.9378467103888703E-3</v>
      </c>
      <c r="F93" s="297">
        <v>1.4723325344168234E-2</v>
      </c>
      <c r="G93" s="297">
        <v>-5.7854786337793642E-3</v>
      </c>
      <c r="H93" s="297">
        <v>-0.43686371239939248</v>
      </c>
      <c r="I93" s="297">
        <v>2.1177837673044646E-3</v>
      </c>
      <c r="J93" s="297">
        <v>1.0517826496663042E-2</v>
      </c>
      <c r="K93" s="297">
        <v>1.8928824191673427E-2</v>
      </c>
      <c r="L93" s="297">
        <v>1.3411475109237321E-2</v>
      </c>
      <c r="M93" s="297">
        <v>-1.1909206260808158E-2</v>
      </c>
      <c r="N93" s="297">
        <v>4.1355856949144627E-2</v>
      </c>
    </row>
    <row r="94" spans="2:14" x14ac:dyDescent="0.3">
      <c r="B94" s="292" t="s">
        <v>391</v>
      </c>
      <c r="C94">
        <v>1</v>
      </c>
      <c r="D94" s="298">
        <v>77.685500000000005</v>
      </c>
      <c r="E94" s="298">
        <v>7.4466328948923893E-3</v>
      </c>
      <c r="F94" s="298">
        <v>1.4750339429935113E-2</v>
      </c>
      <c r="G94" s="298">
        <v>-7.3037065350427238E-3</v>
      </c>
      <c r="H94" s="298">
        <v>-0.55150568399733713</v>
      </c>
      <c r="I94" s="298">
        <v>2.0371214606254824E-3</v>
      </c>
      <c r="J94" s="298">
        <v>1.0705019937382357E-2</v>
      </c>
      <c r="K94" s="298">
        <v>1.8795658922487871E-2</v>
      </c>
      <c r="L94" s="298">
        <v>1.339897460128852E-2</v>
      </c>
      <c r="M94" s="298">
        <v>-1.1857368643676307E-2</v>
      </c>
      <c r="N94" s="298">
        <v>4.1358047503546533E-2</v>
      </c>
    </row>
    <row r="95" spans="2:14" x14ac:dyDescent="0.3">
      <c r="B95" s="292" t="s">
        <v>392</v>
      </c>
      <c r="C95">
        <v>1</v>
      </c>
      <c r="D95" s="298">
        <v>76.521500000000003</v>
      </c>
      <c r="E95" s="298">
        <v>5.2893441526424981E-3</v>
      </c>
      <c r="F95" s="298">
        <v>1.4817860142481064E-2</v>
      </c>
      <c r="G95" s="298">
        <v>-9.5285159898385666E-3</v>
      </c>
      <c r="H95" s="298">
        <v>-0.71950189992467206</v>
      </c>
      <c r="I95" s="298">
        <v>1.8470743855918304E-3</v>
      </c>
      <c r="J95" s="298">
        <v>1.1149936476341238E-2</v>
      </c>
      <c r="K95" s="298">
        <v>1.8485783808620891E-2</v>
      </c>
      <c r="L95" s="298">
        <v>1.3371400087744865E-2</v>
      </c>
      <c r="M95" s="298">
        <v>-1.1735090412105666E-2</v>
      </c>
      <c r="N95" s="298">
        <v>4.1370810697067793E-2</v>
      </c>
    </row>
    <row r="96" spans="2:14" x14ac:dyDescent="0.3">
      <c r="B96" s="292" t="s">
        <v>393</v>
      </c>
      <c r="C96">
        <v>1</v>
      </c>
      <c r="D96" s="298">
        <v>78.984800000000007</v>
      </c>
      <c r="E96" s="298">
        <v>9.4361807039522478E-3</v>
      </c>
      <c r="F96" s="298">
        <v>1.4674970304667974E-2</v>
      </c>
      <c r="G96" s="298">
        <v>-5.2387896007157261E-3</v>
      </c>
      <c r="H96" s="298">
        <v>-0.39558301366553505</v>
      </c>
      <c r="I96" s="298">
        <v>2.2675372321030699E-3</v>
      </c>
      <c r="J96" s="298">
        <v>1.0172090755061147E-2</v>
      </c>
      <c r="K96" s="298">
        <v>1.91778498542748E-2</v>
      </c>
      <c r="L96" s="298">
        <v>1.3435936201828572E-2</v>
      </c>
      <c r="M96" s="298">
        <v>-1.2006136182357005E-2</v>
      </c>
      <c r="N96" s="298">
        <v>4.1356076791692953E-2</v>
      </c>
    </row>
    <row r="97" spans="2:14" x14ac:dyDescent="0.3">
      <c r="B97" s="292" t="s">
        <v>394</v>
      </c>
      <c r="C97">
        <v>1</v>
      </c>
      <c r="D97" s="298">
        <v>79.104830000000007</v>
      </c>
      <c r="E97" s="298">
        <v>3.7281249982176563E-3</v>
      </c>
      <c r="F97" s="298">
        <v>1.4668007666242811E-2</v>
      </c>
      <c r="G97" s="298">
        <v>-1.0939882668025154E-2</v>
      </c>
      <c r="H97" s="298">
        <v>-0.82607473954928468</v>
      </c>
      <c r="I97" s="298">
        <v>2.2896046931968664E-3</v>
      </c>
      <c r="J97" s="298">
        <v>1.012130651235792E-2</v>
      </c>
      <c r="K97" s="298">
        <v>1.9214708820127702E-2</v>
      </c>
      <c r="L97" s="298">
        <v>1.343967805312847E-2</v>
      </c>
      <c r="M97" s="298">
        <v>-1.2020529395882516E-2</v>
      </c>
      <c r="N97" s="298">
        <v>4.1356544728368139E-2</v>
      </c>
    </row>
    <row r="98" spans="2:14" x14ac:dyDescent="0.3">
      <c r="B98" s="292" t="s">
        <v>395</v>
      </c>
      <c r="C98">
        <v>1</v>
      </c>
      <c r="D98" s="298">
        <v>79.019810000000007</v>
      </c>
      <c r="E98" s="298">
        <v>2.1478473635038057E-3</v>
      </c>
      <c r="F98" s="298">
        <v>1.4672939462617945E-2</v>
      </c>
      <c r="G98" s="298">
        <v>-1.2525092099114139E-2</v>
      </c>
      <c r="H98" s="298">
        <v>-0.94577451217530051</v>
      </c>
      <c r="I98" s="298">
        <v>2.273961597484709E-3</v>
      </c>
      <c r="J98" s="298">
        <v>1.0157302396580241E-2</v>
      </c>
      <c r="K98" s="298">
        <v>1.9188576528655649E-2</v>
      </c>
      <c r="L98" s="298">
        <v>1.3437021912145158E-2</v>
      </c>
      <c r="M98" s="298">
        <v>-1.2010323029923565E-2</v>
      </c>
      <c r="N98" s="298">
        <v>4.1356201955159454E-2</v>
      </c>
    </row>
    <row r="99" spans="2:14" x14ac:dyDescent="0.3">
      <c r="B99" s="292" t="s">
        <v>396</v>
      </c>
      <c r="C99">
        <v>1</v>
      </c>
      <c r="D99" s="298">
        <v>80.039599999999993</v>
      </c>
      <c r="E99" s="298">
        <v>1.7863355926656079E-2</v>
      </c>
      <c r="F99" s="298">
        <v>1.4613784009484584E-2</v>
      </c>
      <c r="G99" s="298">
        <v>3.2495719171714947E-3</v>
      </c>
      <c r="H99" s="298">
        <v>0.2453764228175852</v>
      </c>
      <c r="I99" s="298">
        <v>2.4651945923397029E-3</v>
      </c>
      <c r="J99" s="298">
        <v>9.718396115301061E-3</v>
      </c>
      <c r="K99" s="298">
        <v>1.9509171903668108E-2</v>
      </c>
      <c r="L99" s="298">
        <v>1.3470703058813777E-2</v>
      </c>
      <c r="M99" s="298">
        <v>-1.2136362565220715E-2</v>
      </c>
      <c r="N99" s="298">
        <v>4.1363930584189884E-2</v>
      </c>
    </row>
    <row r="100" spans="2:14" x14ac:dyDescent="0.3">
      <c r="B100" s="292" t="s">
        <v>397</v>
      </c>
      <c r="C100">
        <v>1</v>
      </c>
      <c r="D100" s="298">
        <v>80.09196</v>
      </c>
      <c r="E100" s="298">
        <v>3.5290781880044503E-2</v>
      </c>
      <c r="F100" s="298">
        <v>1.4610746737569714E-2</v>
      </c>
      <c r="G100" s="298">
        <v>2.0680035142474788E-2</v>
      </c>
      <c r="H100" s="298">
        <v>1.5615573916638497</v>
      </c>
      <c r="I100" s="298">
        <v>2.4752092935361818E-3</v>
      </c>
      <c r="J100" s="298">
        <v>9.6954716315800927E-3</v>
      </c>
      <c r="K100" s="298">
        <v>1.9526021843559338E-2</v>
      </c>
      <c r="L100" s="298">
        <v>1.3472539388231227E-2</v>
      </c>
      <c r="M100" s="298">
        <v>-1.2143046423424491E-2</v>
      </c>
      <c r="N100" s="298">
        <v>4.1364539898563923E-2</v>
      </c>
    </row>
    <row r="101" spans="2:14" x14ac:dyDescent="0.3">
      <c r="B101" s="292" t="s">
        <v>398</v>
      </c>
      <c r="C101">
        <v>1</v>
      </c>
      <c r="D101" s="298">
        <v>80.171499999999995</v>
      </c>
      <c r="E101" s="298">
        <v>3.6044599631069978E-2</v>
      </c>
      <c r="F101" s="298">
        <v>1.460613282221241E-2</v>
      </c>
      <c r="G101" s="298">
        <v>2.1438466808857568E-2</v>
      </c>
      <c r="H101" s="298">
        <v>1.6188268579172918</v>
      </c>
      <c r="I101" s="298">
        <v>2.4904560380383427E-3</v>
      </c>
      <c r="J101" s="298">
        <v>9.6605807033275301E-3</v>
      </c>
      <c r="K101" s="298">
        <v>1.955168494109729E-2</v>
      </c>
      <c r="L101" s="298">
        <v>1.3475348893369536E-2</v>
      </c>
      <c r="M101" s="298">
        <v>-1.2153239459182865E-2</v>
      </c>
      <c r="N101" s="298">
        <v>4.1365505103607689E-2</v>
      </c>
    </row>
    <row r="102" spans="2:14" x14ac:dyDescent="0.3">
      <c r="B102" s="292" t="s">
        <v>399</v>
      </c>
      <c r="C102">
        <v>1</v>
      </c>
      <c r="D102" s="298">
        <v>79.821169999999995</v>
      </c>
      <c r="E102" s="298">
        <v>7.3891557752845272E-3</v>
      </c>
      <c r="F102" s="298">
        <v>1.462645458443425E-2</v>
      </c>
      <c r="G102" s="298">
        <v>-7.2372988091497226E-3</v>
      </c>
      <c r="H102" s="298">
        <v>-0.54649121112447374</v>
      </c>
      <c r="I102" s="298">
        <v>2.4236099618789933E-3</v>
      </c>
      <c r="J102" s="298">
        <v>9.8136455248685021E-3</v>
      </c>
      <c r="K102" s="298">
        <v>1.9439263643999997E-2</v>
      </c>
      <c r="L102" s="298">
        <v>1.3463154970806548E-2</v>
      </c>
      <c r="M102" s="298">
        <v>-1.210870298341145E-2</v>
      </c>
      <c r="N102" s="298">
        <v>4.1361612152279952E-2</v>
      </c>
    </row>
    <row r="103" spans="2:14" x14ac:dyDescent="0.3">
      <c r="B103" s="292" t="s">
        <v>400</v>
      </c>
      <c r="C103">
        <v>1</v>
      </c>
      <c r="D103" s="298">
        <v>79.039460000000005</v>
      </c>
      <c r="E103" s="298">
        <v>3.766651662534174E-3</v>
      </c>
      <c r="F103" s="298">
        <v>1.4671799615537594E-2</v>
      </c>
      <c r="G103" s="298">
        <v>-1.090514795300342E-2</v>
      </c>
      <c r="H103" s="298">
        <v>-0.82345190788503264</v>
      </c>
      <c r="I103" s="298">
        <v>2.2775718176802351E-3</v>
      </c>
      <c r="J103" s="298">
        <v>1.0148993367685426E-2</v>
      </c>
      <c r="K103" s="298">
        <v>1.9194605863389762E-2</v>
      </c>
      <c r="L103" s="298">
        <v>1.3437633344652814E-2</v>
      </c>
      <c r="M103" s="298">
        <v>-1.2012677060786967E-2</v>
      </c>
      <c r="N103" s="298">
        <v>4.1356276291862157E-2</v>
      </c>
    </row>
    <row r="104" spans="2:14" x14ac:dyDescent="0.3">
      <c r="B104" s="292" t="s">
        <v>401</v>
      </c>
      <c r="C104">
        <v>1</v>
      </c>
      <c r="D104" s="298">
        <v>78.911299999999997</v>
      </c>
      <c r="E104" s="298">
        <v>3.6148671230443836E-4</v>
      </c>
      <c r="F104" s="298">
        <v>1.467923385481585E-2</v>
      </c>
      <c r="G104" s="298">
        <v>-1.4317747142511411E-2</v>
      </c>
      <c r="H104" s="298">
        <v>-1.0811385826149551</v>
      </c>
      <c r="I104" s="298">
        <v>2.254083142288837E-3</v>
      </c>
      <c r="J104" s="298">
        <v>1.0203071461172499E-2</v>
      </c>
      <c r="K104" s="298">
        <v>1.9155396248459203E-2</v>
      </c>
      <c r="L104" s="298">
        <v>1.3433672146251919E-2</v>
      </c>
      <c r="M104" s="298">
        <v>-1.1997376666537232E-2</v>
      </c>
      <c r="N104" s="298">
        <v>4.1355844376168932E-2</v>
      </c>
    </row>
    <row r="105" spans="2:14" x14ac:dyDescent="0.3">
      <c r="B105" s="292" t="s">
        <v>402</v>
      </c>
      <c r="C105">
        <v>1</v>
      </c>
      <c r="D105" s="298">
        <v>79.104799999999997</v>
      </c>
      <c r="E105" s="298">
        <v>2.6588038949420085E-3</v>
      </c>
      <c r="F105" s="298">
        <v>1.4668009406467361E-2</v>
      </c>
      <c r="G105" s="298">
        <v>-1.2009205511525352E-2</v>
      </c>
      <c r="H105" s="298">
        <v>-0.90681971792280369</v>
      </c>
      <c r="I105" s="298">
        <v>2.2895991630471559E-3</v>
      </c>
      <c r="J105" s="298">
        <v>1.0121319234363799E-2</v>
      </c>
      <c r="K105" s="298">
        <v>1.9214699578570922E-2</v>
      </c>
      <c r="L105" s="298">
        <v>1.3439677111004571E-2</v>
      </c>
      <c r="M105" s="298">
        <v>-1.202052578478662E-2</v>
      </c>
      <c r="N105" s="298">
        <v>4.135654459772134E-2</v>
      </c>
    </row>
    <row r="106" spans="2:14" x14ac:dyDescent="0.3">
      <c r="B106" s="292" t="s">
        <v>403</v>
      </c>
      <c r="C106">
        <v>1</v>
      </c>
      <c r="D106" s="298">
        <v>81.405970116666666</v>
      </c>
      <c r="E106" s="298">
        <v>1.9934220398819671E-2</v>
      </c>
      <c r="F106" s="298">
        <v>1.4534524315430609E-2</v>
      </c>
      <c r="G106" s="298">
        <v>5.399696083389062E-3</v>
      </c>
      <c r="H106" s="298">
        <v>0.40773312393633943</v>
      </c>
      <c r="I106" s="298">
        <v>2.7317551591848972E-3</v>
      </c>
      <c r="J106" s="298">
        <v>9.1097999639728651E-3</v>
      </c>
      <c r="K106" s="298">
        <v>1.9959248666888352E-2</v>
      </c>
      <c r="L106" s="298">
        <v>1.3522024359184067E-2</v>
      </c>
      <c r="M106" s="298">
        <v>-1.2317536190664592E-2</v>
      </c>
      <c r="N106" s="298">
        <v>4.138658482152581E-2</v>
      </c>
    </row>
    <row r="107" spans="2:14" x14ac:dyDescent="0.3">
      <c r="B107" s="292" t="s">
        <v>404</v>
      </c>
      <c r="C107">
        <v>1</v>
      </c>
      <c r="D107" s="298">
        <v>81.495077216666672</v>
      </c>
      <c r="E107" s="298">
        <v>1.4809582232708642E-2</v>
      </c>
      <c r="F107" s="298">
        <v>1.4529355436663512E-2</v>
      </c>
      <c r="G107" s="298">
        <v>2.8022679604513059E-4</v>
      </c>
      <c r="H107" s="298">
        <v>2.1160032934749891E-2</v>
      </c>
      <c r="I107" s="298">
        <v>2.7494782593464571E-3</v>
      </c>
      <c r="J107" s="298">
        <v>9.0694365207491107E-3</v>
      </c>
      <c r="K107" s="298">
        <v>1.9989274352577913E-2</v>
      </c>
      <c r="L107" s="298">
        <v>1.3525615964504269E-2</v>
      </c>
      <c r="M107" s="298">
        <v>-1.2329837285792962E-2</v>
      </c>
      <c r="N107" s="298">
        <v>4.1388548159119985E-2</v>
      </c>
    </row>
    <row r="108" spans="2:14" x14ac:dyDescent="0.3">
      <c r="B108" s="292" t="s">
        <v>405</v>
      </c>
      <c r="C108">
        <v>1</v>
      </c>
      <c r="D108" s="298">
        <v>80.397921449999998</v>
      </c>
      <c r="E108" s="298">
        <v>1.8194026832765678E-2</v>
      </c>
      <c r="F108" s="298">
        <v>1.4592998683346698E-2</v>
      </c>
      <c r="G108" s="298">
        <v>3.6010281494189798E-3</v>
      </c>
      <c r="H108" s="298">
        <v>0.27191501782147692</v>
      </c>
      <c r="I108" s="298">
        <v>2.5340727041631354E-3</v>
      </c>
      <c r="J108" s="298">
        <v>9.5608325097354917E-3</v>
      </c>
      <c r="K108" s="298">
        <v>1.9625164856957904E-2</v>
      </c>
      <c r="L108" s="298">
        <v>1.3483478074688986E-2</v>
      </c>
      <c r="M108" s="298">
        <v>-1.2182516541061887E-2</v>
      </c>
      <c r="N108" s="298">
        <v>4.1368513907755283E-2</v>
      </c>
    </row>
    <row r="109" spans="2:14" x14ac:dyDescent="0.3">
      <c r="B109" s="292" t="s">
        <v>406</v>
      </c>
      <c r="C109">
        <v>1</v>
      </c>
      <c r="D109" s="298">
        <v>79.661333333333332</v>
      </c>
      <c r="E109" s="298">
        <v>4.8422064225102944E-2</v>
      </c>
      <c r="F109" s="298">
        <v>1.4635726307479183E-2</v>
      </c>
      <c r="G109" s="298">
        <v>3.3786337917623761E-2</v>
      </c>
      <c r="H109" s="298">
        <v>2.5512193450849354</v>
      </c>
      <c r="I109" s="298">
        <v>2.3933850393935245E-3</v>
      </c>
      <c r="J109" s="298">
        <v>9.8829379538235389E-3</v>
      </c>
      <c r="K109" s="298">
        <v>1.9388514661134826E-2</v>
      </c>
      <c r="L109" s="298">
        <v>1.3457746782705738E-2</v>
      </c>
      <c r="M109" s="298">
        <v>-1.2088691670623607E-2</v>
      </c>
      <c r="N109" s="298">
        <v>4.1360144285581976E-2</v>
      </c>
    </row>
    <row r="110" spans="2:14" x14ac:dyDescent="0.3">
      <c r="B110" s="292" t="s">
        <v>407</v>
      </c>
      <c r="C110">
        <v>1</v>
      </c>
      <c r="D110" s="298">
        <v>80.49766666666666</v>
      </c>
      <c r="E110" s="298">
        <v>4.2000972971690177E-2</v>
      </c>
      <c r="F110" s="298">
        <v>1.4587212714186577E-2</v>
      </c>
      <c r="G110" s="298">
        <v>2.7413760257503601E-2</v>
      </c>
      <c r="H110" s="298">
        <v>2.0700235598479044</v>
      </c>
      <c r="I110" s="298">
        <v>2.5533848654676499E-3</v>
      </c>
      <c r="J110" s="298">
        <v>9.5166964156179271E-3</v>
      </c>
      <c r="K110" s="298">
        <v>1.9657729012755226E-2</v>
      </c>
      <c r="L110" s="298">
        <v>1.3487120923007741E-2</v>
      </c>
      <c r="M110" s="298">
        <v>-1.2195536485022779E-2</v>
      </c>
      <c r="N110" s="298">
        <v>4.1369961913395932E-2</v>
      </c>
    </row>
    <row r="111" spans="2:14" x14ac:dyDescent="0.3">
      <c r="B111" s="292" t="s">
        <v>408</v>
      </c>
      <c r="C111">
        <v>1</v>
      </c>
      <c r="D111" s="298">
        <v>72.423500000000004</v>
      </c>
      <c r="E111" s="298">
        <v>1.7963198538085819E-2</v>
      </c>
      <c r="F111" s="298">
        <v>1.5055574816032008E-2</v>
      </c>
      <c r="G111" s="298">
        <v>2.9076237220538106E-3</v>
      </c>
      <c r="H111" s="298">
        <v>0.21955578334703585</v>
      </c>
      <c r="I111" s="298">
        <v>1.3942379321912808E-3</v>
      </c>
      <c r="J111" s="298">
        <v>1.228689460065689E-2</v>
      </c>
      <c r="K111" s="298">
        <v>1.7824255031407124E-2</v>
      </c>
      <c r="L111" s="298">
        <v>1.3316401763697088E-2</v>
      </c>
      <c r="M111" s="298">
        <v>-1.1388159966874669E-2</v>
      </c>
      <c r="N111" s="298">
        <v>4.1499309598938688E-2</v>
      </c>
    </row>
    <row r="112" spans="2:14" x14ac:dyDescent="0.3">
      <c r="B112" s="292" t="s">
        <v>409</v>
      </c>
      <c r="C112">
        <v>1</v>
      </c>
      <c r="D112" s="298">
        <v>72.274833333333333</v>
      </c>
      <c r="E112" s="298">
        <v>0</v>
      </c>
      <c r="F112" s="298">
        <v>1.5064198595469435E-2</v>
      </c>
      <c r="G112" s="298">
        <v>-1.5064198595469435E-2</v>
      </c>
      <c r="H112" s="298">
        <v>-1.1375034183540753</v>
      </c>
      <c r="I112" s="298">
        <v>1.3869990999647664E-3</v>
      </c>
      <c r="J112" s="298">
        <v>1.2309893266263474E-2</v>
      </c>
      <c r="K112" s="298">
        <v>1.7818503924675395E-2</v>
      </c>
      <c r="L112" s="298">
        <v>1.331564579823063E-2</v>
      </c>
      <c r="M112" s="298">
        <v>-1.1378034989842366E-2</v>
      </c>
      <c r="N112" s="298">
        <v>4.1506432180781233E-2</v>
      </c>
    </row>
    <row r="113" spans="2:14" x14ac:dyDescent="0.3">
      <c r="B113" s="292" t="s">
        <v>410</v>
      </c>
      <c r="C113">
        <v>1</v>
      </c>
      <c r="D113" s="298">
        <v>72.277666666666661</v>
      </c>
      <c r="E113" s="298">
        <v>4.7903566521925829E-3</v>
      </c>
      <c r="F113" s="298">
        <v>1.5064034240928587E-2</v>
      </c>
      <c r="G113" s="298">
        <v>-1.0273677588736003E-2</v>
      </c>
      <c r="H113" s="298">
        <v>-0.7757693382885652</v>
      </c>
      <c r="I113" s="298">
        <v>1.3871296007211861E-3</v>
      </c>
      <c r="J113" s="298">
        <v>1.2309469763083754E-2</v>
      </c>
      <c r="K113" s="298">
        <v>1.7818598718773421E-2</v>
      </c>
      <c r="L113" s="298">
        <v>1.3315659392228041E-2</v>
      </c>
      <c r="M113" s="298">
        <v>-1.1378226339367938E-2</v>
      </c>
      <c r="N113" s="298">
        <v>4.1506294821225115E-2</v>
      </c>
    </row>
    <row r="114" spans="2:14" x14ac:dyDescent="0.3">
      <c r="B114" s="292" t="s">
        <v>411</v>
      </c>
      <c r="C114">
        <v>1</v>
      </c>
      <c r="D114" s="298">
        <v>72.146166666666673</v>
      </c>
      <c r="E114" s="298">
        <v>0</v>
      </c>
      <c r="F114" s="298">
        <v>1.5071662225206759E-2</v>
      </c>
      <c r="G114" s="298">
        <v>-1.5071662225206759E-2</v>
      </c>
      <c r="H114" s="298">
        <v>-1.1380669999004636</v>
      </c>
      <c r="I114" s="298">
        <v>1.3813811006785162E-3</v>
      </c>
      <c r="J114" s="298">
        <v>1.2328513129176426E-2</v>
      </c>
      <c r="K114" s="298">
        <v>1.7814811321237092E-2</v>
      </c>
      <c r="L114" s="298">
        <v>1.3315061782280462E-2</v>
      </c>
      <c r="M114" s="298">
        <v>-1.1369411620171594E-2</v>
      </c>
      <c r="N114" s="298">
        <v>4.1512736070585116E-2</v>
      </c>
    </row>
    <row r="115" spans="2:14" x14ac:dyDescent="0.3">
      <c r="B115" s="292" t="s">
        <v>412</v>
      </c>
      <c r="C115">
        <v>1</v>
      </c>
      <c r="D115" s="298">
        <v>72.035166666666669</v>
      </c>
      <c r="E115" s="298">
        <v>5.5006661778461606E-2</v>
      </c>
      <c r="F115" s="298">
        <v>1.5078101056042327E-2</v>
      </c>
      <c r="G115" s="298">
        <v>3.9928560722419279E-2</v>
      </c>
      <c r="H115" s="298">
        <v>3.0150209467744231</v>
      </c>
      <c r="I115" s="298">
        <v>1.3770228248629643E-3</v>
      </c>
      <c r="J115" s="298">
        <v>1.2343606632033937E-2</v>
      </c>
      <c r="K115" s="298">
        <v>1.7812595480050718E-2</v>
      </c>
      <c r="L115" s="298">
        <v>1.331461033529812E-2</v>
      </c>
      <c r="M115" s="298">
        <v>-1.136207630509941E-2</v>
      </c>
      <c r="N115" s="298">
        <v>4.1518278417184064E-2</v>
      </c>
    </row>
    <row r="116" spans="2:14" x14ac:dyDescent="0.3">
      <c r="B116" s="292" t="s">
        <v>413</v>
      </c>
      <c r="C116">
        <v>1</v>
      </c>
      <c r="D116" s="298">
        <v>71.862274999999997</v>
      </c>
      <c r="E116" s="298">
        <v>5.6069373006277713E-2</v>
      </c>
      <c r="F116" s="298">
        <v>1.5088130066804002E-2</v>
      </c>
      <c r="G116" s="298">
        <v>4.0981242939473708E-2</v>
      </c>
      <c r="H116" s="298">
        <v>3.0945093850574983</v>
      </c>
      <c r="I116" s="298">
        <v>1.3711459715311819E-3</v>
      </c>
      <c r="J116" s="298">
        <v>1.2365305908804509E-2</v>
      </c>
      <c r="K116" s="298">
        <v>1.7810954224803496E-2</v>
      </c>
      <c r="L116" s="298">
        <v>1.3314003822888144E-2</v>
      </c>
      <c r="M116" s="298">
        <v>-1.135084288089358E-2</v>
      </c>
      <c r="N116" s="298">
        <v>4.1527103014501583E-2</v>
      </c>
    </row>
    <row r="117" spans="2:14" x14ac:dyDescent="0.3">
      <c r="B117" s="292" t="s">
        <v>414</v>
      </c>
      <c r="C117">
        <v>1</v>
      </c>
      <c r="D117" s="298">
        <v>71.706000000000003</v>
      </c>
      <c r="E117" s="298">
        <v>0</v>
      </c>
      <c r="F117" s="298">
        <v>1.5097195186523176E-2</v>
      </c>
      <c r="G117" s="298">
        <v>-1.5097195186523176E-2</v>
      </c>
      <c r="H117" s="298">
        <v>-1.1399950036103232</v>
      </c>
      <c r="I117" s="298">
        <v>1.3667995848316097E-3</v>
      </c>
      <c r="J117" s="298">
        <v>1.2383002091117541E-2</v>
      </c>
      <c r="K117" s="298">
        <v>1.7811388281928811E-2</v>
      </c>
      <c r="L117" s="298">
        <v>1.3313556911123707E-2</v>
      </c>
      <c r="M117" s="298">
        <v>-1.1340890282981735E-2</v>
      </c>
      <c r="N117" s="298">
        <v>4.1535280656028087E-2</v>
      </c>
    </row>
    <row r="118" spans="2:14" x14ac:dyDescent="0.3">
      <c r="B118" s="292" t="s">
        <v>415</v>
      </c>
      <c r="C118">
        <v>1</v>
      </c>
      <c r="D118" s="298">
        <v>72.344314999999995</v>
      </c>
      <c r="E118" s="298">
        <v>1.9708182443700477E-2</v>
      </c>
      <c r="F118" s="298">
        <v>1.5060168138732139E-2</v>
      </c>
      <c r="G118" s="298">
        <v>4.6480143049683377E-3</v>
      </c>
      <c r="H118" s="298">
        <v>0.35097334431386434</v>
      </c>
      <c r="I118" s="298">
        <v>1.3902831874910762E-3</v>
      </c>
      <c r="J118" s="298">
        <v>1.2299341262557962E-2</v>
      </c>
      <c r="K118" s="298">
        <v>1.7820995014906318E-2</v>
      </c>
      <c r="L118" s="298">
        <v>1.3315988279585345E-2</v>
      </c>
      <c r="M118" s="298">
        <v>-1.1382745546675236E-2</v>
      </c>
      <c r="N118" s="298">
        <v>4.1503081824139518E-2</v>
      </c>
    </row>
    <row r="119" spans="2:14" x14ac:dyDescent="0.3">
      <c r="B119" s="292" t="s">
        <v>416</v>
      </c>
      <c r="C119">
        <v>1</v>
      </c>
      <c r="D119" s="298">
        <v>72.096166666666662</v>
      </c>
      <c r="E119" s="298">
        <v>2.4806045824650853E-2</v>
      </c>
      <c r="F119" s="298">
        <v>1.5074562599457015E-2</v>
      </c>
      <c r="G119" s="298">
        <v>9.7314832251938384E-3</v>
      </c>
      <c r="H119" s="298">
        <v>0.73482803377555828</v>
      </c>
      <c r="I119" s="298">
        <v>1.3793616284347937E-3</v>
      </c>
      <c r="J119" s="298">
        <v>1.2335423775072287E-2</v>
      </c>
      <c r="K119" s="298">
        <v>1.7813701423841741E-2</v>
      </c>
      <c r="L119" s="298">
        <v>1.3314852422112392E-2</v>
      </c>
      <c r="M119" s="298">
        <v>-1.1366095498119733E-2</v>
      </c>
      <c r="N119" s="298">
        <v>4.1515220697033763E-2</v>
      </c>
    </row>
    <row r="120" spans="2:14" x14ac:dyDescent="0.3">
      <c r="B120" s="292" t="s">
        <v>417</v>
      </c>
      <c r="C120">
        <v>1</v>
      </c>
      <c r="D120" s="298">
        <v>73.212119999999999</v>
      </c>
      <c r="E120" s="298">
        <v>2.8356495724620526E-2</v>
      </c>
      <c r="F120" s="298">
        <v>1.5009828953207276E-2</v>
      </c>
      <c r="G120" s="298">
        <v>1.3346666771413249E-2</v>
      </c>
      <c r="H120" s="298">
        <v>1.0078119310430014</v>
      </c>
      <c r="I120" s="298">
        <v>1.4454991082869081E-3</v>
      </c>
      <c r="J120" s="298">
        <v>1.2139354201335965E-2</v>
      </c>
      <c r="K120" s="298">
        <v>1.7880303705078589E-2</v>
      </c>
      <c r="L120" s="298">
        <v>1.3321866392990593E-2</v>
      </c>
      <c r="M120" s="298">
        <v>-1.1444757500465169E-2</v>
      </c>
      <c r="N120" s="298">
        <v>4.1464415406879722E-2</v>
      </c>
    </row>
    <row r="121" spans="2:14" x14ac:dyDescent="0.3">
      <c r="B121" s="292" t="s">
        <v>418</v>
      </c>
      <c r="C121">
        <v>1</v>
      </c>
      <c r="D121" s="298">
        <v>73.346493300000006</v>
      </c>
      <c r="E121" s="298">
        <v>1.5658400108977264E-2</v>
      </c>
      <c r="F121" s="298">
        <v>1.500203429602244E-2</v>
      </c>
      <c r="G121" s="298">
        <v>6.5636581295482402E-4</v>
      </c>
      <c r="H121" s="298">
        <v>4.9562434483000621E-2</v>
      </c>
      <c r="I121" s="298">
        <v>1.4562886220492394E-3</v>
      </c>
      <c r="J121" s="298">
        <v>1.2110133708145981E-2</v>
      </c>
      <c r="K121" s="298">
        <v>1.7893934883898899E-2</v>
      </c>
      <c r="L121" s="298">
        <v>1.3323041434722929E-2</v>
      </c>
      <c r="M121" s="298">
        <v>-1.1454885557654011E-2</v>
      </c>
      <c r="N121" s="298">
        <v>4.1458954149698891E-2</v>
      </c>
    </row>
    <row r="122" spans="2:14" x14ac:dyDescent="0.3">
      <c r="B122" s="292" t="s">
        <v>419</v>
      </c>
      <c r="C122">
        <v>1</v>
      </c>
      <c r="D122" s="298">
        <v>73.5998333</v>
      </c>
      <c r="E122" s="298">
        <v>7.1847507331378301E-3</v>
      </c>
      <c r="F122" s="298">
        <v>1.4987338679771246E-2</v>
      </c>
      <c r="G122" s="298">
        <v>-7.8025879466334155E-3</v>
      </c>
      <c r="H122" s="298">
        <v>-0.58917641088276129</v>
      </c>
      <c r="I122" s="298">
        <v>1.4781598785346564E-3</v>
      </c>
      <c r="J122" s="298">
        <v>1.2052006111084024E-2</v>
      </c>
      <c r="K122" s="298">
        <v>1.7922671248458467E-2</v>
      </c>
      <c r="L122" s="298">
        <v>1.332544982907307E-2</v>
      </c>
      <c r="M122" s="298">
        <v>-1.1474363767775376E-2</v>
      </c>
      <c r="N122" s="298">
        <v>4.144904112731787E-2</v>
      </c>
    </row>
    <row r="123" spans="2:14" x14ac:dyDescent="0.3">
      <c r="B123" s="292" t="s">
        <v>420</v>
      </c>
      <c r="C123">
        <v>1</v>
      </c>
      <c r="D123" s="298">
        <v>76.287700000000001</v>
      </c>
      <c r="E123" s="298">
        <v>5.0768769689539927E-3</v>
      </c>
      <c r="F123" s="298">
        <v>1.483142229247526E-2</v>
      </c>
      <c r="G123" s="298">
        <v>-9.754545323521267E-3</v>
      </c>
      <c r="H123" s="298">
        <v>-0.73656946167267578</v>
      </c>
      <c r="I123" s="298">
        <v>1.8112303362676342E-3</v>
      </c>
      <c r="J123" s="298">
        <v>1.123467780451692E-2</v>
      </c>
      <c r="K123" s="298">
        <v>1.8428166780433599E-2</v>
      </c>
      <c r="L123" s="298">
        <v>1.3366495870333785E-2</v>
      </c>
      <c r="M123" s="298">
        <v>-1.1711789458278599E-2</v>
      </c>
      <c r="N123" s="298">
        <v>4.1374634043229122E-2</v>
      </c>
    </row>
    <row r="124" spans="2:14" x14ac:dyDescent="0.3">
      <c r="B124" s="292" t="s">
        <v>421</v>
      </c>
      <c r="C124">
        <v>1</v>
      </c>
      <c r="D124" s="298">
        <v>76.019199999999998</v>
      </c>
      <c r="E124" s="298">
        <v>1.2086751997117239E-2</v>
      </c>
      <c r="F124" s="298">
        <v>1.4846997302199131E-2</v>
      </c>
      <c r="G124" s="298">
        <v>-2.7602453050818918E-3</v>
      </c>
      <c r="H124" s="298">
        <v>-0.20842718251010925</v>
      </c>
      <c r="I124" s="298">
        <v>1.7711688932901899E-3</v>
      </c>
      <c r="J124" s="298">
        <v>1.1329806900390711E-2</v>
      </c>
      <c r="K124" s="298">
        <v>1.8364187704007551E-2</v>
      </c>
      <c r="L124" s="298">
        <v>1.3361126291192398E-2</v>
      </c>
      <c r="M124" s="298">
        <v>-1.1685551528553488E-2</v>
      </c>
      <c r="N124" s="298">
        <v>4.137954613295175E-2</v>
      </c>
    </row>
    <row r="125" spans="2:14" x14ac:dyDescent="0.3">
      <c r="B125" s="292" t="s">
        <v>422</v>
      </c>
      <c r="C125">
        <v>1</v>
      </c>
      <c r="D125" s="298">
        <v>75.001199999999997</v>
      </c>
      <c r="E125" s="298">
        <v>9.8824076606762006E-3</v>
      </c>
      <c r="F125" s="298">
        <v>1.4906048921934334E-2</v>
      </c>
      <c r="G125" s="298">
        <v>-5.0236412612581337E-3</v>
      </c>
      <c r="H125" s="298">
        <v>-0.37933707996815152</v>
      </c>
      <c r="I125" s="298">
        <v>1.6314417338211499E-3</v>
      </c>
      <c r="J125" s="298">
        <v>1.1666328966912913E-2</v>
      </c>
      <c r="K125" s="298">
        <v>1.8145768876955758E-2</v>
      </c>
      <c r="L125" s="298">
        <v>1.3343322624125046E-2</v>
      </c>
      <c r="M125" s="298">
        <v>-1.159114535445393E-2</v>
      </c>
      <c r="N125" s="298">
        <v>4.1403243198322601E-2</v>
      </c>
    </row>
    <row r="126" spans="2:14" x14ac:dyDescent="0.3">
      <c r="B126" s="292" t="s">
        <v>423</v>
      </c>
      <c r="C126">
        <v>1</v>
      </c>
      <c r="D126" s="298">
        <v>74.390299999999996</v>
      </c>
      <c r="E126" s="298">
        <v>4.0498833970587386E-2</v>
      </c>
      <c r="F126" s="298">
        <v>1.4941485694523957E-2</v>
      </c>
      <c r="G126" s="298">
        <v>2.555734827606343E-2</v>
      </c>
      <c r="H126" s="298">
        <v>1.9298451785434554</v>
      </c>
      <c r="I126" s="298">
        <v>1.5583607588662324E-3</v>
      </c>
      <c r="J126" s="298">
        <v>1.1846890072162166E-2</v>
      </c>
      <c r="K126" s="298">
        <v>1.8036081316885746E-2</v>
      </c>
      <c r="L126" s="298">
        <v>1.3334584537037817E-2</v>
      </c>
      <c r="M126" s="298">
        <v>-1.1538356472672578E-2</v>
      </c>
      <c r="N126" s="298">
        <v>4.1421327861720494E-2</v>
      </c>
    </row>
    <row r="127" spans="2:14" x14ac:dyDescent="0.3">
      <c r="B127" s="292" t="s">
        <v>424</v>
      </c>
      <c r="C127">
        <v>1</v>
      </c>
      <c r="D127" s="298">
        <v>74.153199999999998</v>
      </c>
      <c r="E127" s="298">
        <v>3.044068298667215E-2</v>
      </c>
      <c r="F127" s="298">
        <v>1.4955239269218667E-2</v>
      </c>
      <c r="G127" s="298">
        <v>1.5485443717453484E-2</v>
      </c>
      <c r="H127" s="298">
        <v>1.1693117992105215</v>
      </c>
      <c r="I127" s="298">
        <v>1.5325009529839654E-3</v>
      </c>
      <c r="J127" s="298">
        <v>1.1911996096296512E-2</v>
      </c>
      <c r="K127" s="298">
        <v>1.7998482442140824E-2</v>
      </c>
      <c r="L127" s="298">
        <v>1.3331587140754499E-2</v>
      </c>
      <c r="M127" s="298">
        <v>-1.1518650663000143E-2</v>
      </c>
      <c r="N127" s="298">
        <v>4.1429129201437473E-2</v>
      </c>
    </row>
    <row r="128" spans="2:14" x14ac:dyDescent="0.3">
      <c r="B128" s="292" t="s">
        <v>425</v>
      </c>
      <c r="C128">
        <v>1</v>
      </c>
      <c r="D128" s="298">
        <v>74.302890000000005</v>
      </c>
      <c r="E128" s="298">
        <v>8.05667674776318E-3</v>
      </c>
      <c r="F128" s="298">
        <v>1.4946556128788252E-2</v>
      </c>
      <c r="G128" s="298">
        <v>-6.8898793810250724E-3</v>
      </c>
      <c r="H128" s="298">
        <v>-0.52025743674942926</v>
      </c>
      <c r="I128" s="298">
        <v>1.5486558849512266E-3</v>
      </c>
      <c r="J128" s="298">
        <v>1.1871232462654877E-2</v>
      </c>
      <c r="K128" s="298">
        <v>1.8021879794921626E-2</v>
      </c>
      <c r="L128" s="298">
        <v>1.3333453850020556E-2</v>
      </c>
      <c r="M128" s="298">
        <v>-1.1531040718077949E-2</v>
      </c>
      <c r="N128" s="298">
        <v>4.1424152975654452E-2</v>
      </c>
    </row>
    <row r="129" spans="2:14" x14ac:dyDescent="0.3">
      <c r="B129" s="292" t="s">
        <v>426</v>
      </c>
      <c r="C129">
        <v>1</v>
      </c>
      <c r="D129" s="298">
        <v>73.968670000000003</v>
      </c>
      <c r="E129" s="298">
        <v>4.3335675802295623E-3</v>
      </c>
      <c r="F129" s="298">
        <v>1.496594339042666E-2</v>
      </c>
      <c r="G129" s="298">
        <v>-1.0632375810197098E-2</v>
      </c>
      <c r="H129" s="298">
        <v>-0.80285477867782262</v>
      </c>
      <c r="I129" s="298">
        <v>1.5134176552486999E-3</v>
      </c>
      <c r="J129" s="298">
        <v>1.1960595864770895E-2</v>
      </c>
      <c r="K129" s="298">
        <v>1.7971290916082426E-2</v>
      </c>
      <c r="L129" s="298">
        <v>1.3329406945541591E-2</v>
      </c>
      <c r="M129" s="298">
        <v>-1.1503617106182728E-2</v>
      </c>
      <c r="N129" s="298">
        <v>4.1435503887036047E-2</v>
      </c>
    </row>
    <row r="130" spans="2:14" x14ac:dyDescent="0.3">
      <c r="B130" s="292" t="s">
        <v>427</v>
      </c>
      <c r="C130">
        <v>1</v>
      </c>
      <c r="D130" s="298">
        <v>74.682329999999993</v>
      </c>
      <c r="E130" s="298">
        <v>1.8808777429467083E-3</v>
      </c>
      <c r="F130" s="298">
        <v>1.4924545768677914E-2</v>
      </c>
      <c r="G130" s="298">
        <v>-1.3043668025731205E-2</v>
      </c>
      <c r="H130" s="298">
        <v>-0.98493237945012868</v>
      </c>
      <c r="I130" s="298">
        <v>1.5921808623549536E-3</v>
      </c>
      <c r="J130" s="298">
        <v>1.1762790123446859E-2</v>
      </c>
      <c r="K130" s="298">
        <v>1.8086301413908969E-2</v>
      </c>
      <c r="L130" s="298">
        <v>1.3338579250395572E-2</v>
      </c>
      <c r="M130" s="298">
        <v>-1.1563229107552243E-2</v>
      </c>
      <c r="N130" s="298">
        <v>4.1412320644908074E-2</v>
      </c>
    </row>
    <row r="131" spans="2:14" x14ac:dyDescent="0.3">
      <c r="B131" s="292" t="s">
        <v>428</v>
      </c>
      <c r="C131">
        <v>1</v>
      </c>
      <c r="D131" s="298">
        <v>74.885000000000005</v>
      </c>
      <c r="E131" s="298">
        <v>6.8728522336769754E-4</v>
      </c>
      <c r="F131" s="298">
        <v>1.4912789391691928E-2</v>
      </c>
      <c r="G131" s="298">
        <v>-1.4225504168324231E-2</v>
      </c>
      <c r="H131" s="298">
        <v>-1.074173280226508</v>
      </c>
      <c r="I131" s="298">
        <v>1.6168630397931105E-3</v>
      </c>
      <c r="J131" s="298">
        <v>1.1702019833722179E-2</v>
      </c>
      <c r="K131" s="298">
        <v>1.8123558949661677E-2</v>
      </c>
      <c r="L131" s="298">
        <v>1.3341547984026552E-2</v>
      </c>
      <c r="M131" s="298">
        <v>-1.1580880801168935E-2</v>
      </c>
      <c r="N131" s="298">
        <v>4.1406459584552788E-2</v>
      </c>
    </row>
    <row r="132" spans="2:14" x14ac:dyDescent="0.3">
      <c r="B132" s="292" t="s">
        <v>429</v>
      </c>
      <c r="C132">
        <v>1</v>
      </c>
      <c r="D132" s="298">
        <v>74.787700000000001</v>
      </c>
      <c r="E132" s="298">
        <v>4.5046928411355868E-3</v>
      </c>
      <c r="F132" s="298">
        <v>1.4918433519982925E-2</v>
      </c>
      <c r="G132" s="298">
        <v>-1.0413740678847337E-2</v>
      </c>
      <c r="H132" s="298">
        <v>-0.78634555598625233</v>
      </c>
      <c r="I132" s="298">
        <v>1.6048931923221155E-3</v>
      </c>
      <c r="J132" s="298">
        <v>1.1731433706838518E-2</v>
      </c>
      <c r="K132" s="298">
        <v>1.8105433333127332E-2</v>
      </c>
      <c r="L132" s="298">
        <v>1.3340102648757835E-2</v>
      </c>
      <c r="M132" s="298">
        <v>-1.1572366523478985E-2</v>
      </c>
      <c r="N132" s="298">
        <v>4.1409233563444836E-2</v>
      </c>
    </row>
    <row r="133" spans="2:14" x14ac:dyDescent="0.3">
      <c r="B133" s="292" t="s">
        <v>430</v>
      </c>
      <c r="C133">
        <v>1</v>
      </c>
      <c r="D133" s="298">
        <v>74.807689999999994</v>
      </c>
      <c r="E133" s="298">
        <v>1.070243613655124E-2</v>
      </c>
      <c r="F133" s="298">
        <v>1.4917273950357673E-2</v>
      </c>
      <c r="G133" s="298">
        <v>-4.2148378138064328E-3</v>
      </c>
      <c r="H133" s="298">
        <v>-0.31826402119092817</v>
      </c>
      <c r="I133" s="298">
        <v>1.6073344219706396E-3</v>
      </c>
      <c r="J133" s="298">
        <v>1.1725426338947992E-2</v>
      </c>
      <c r="K133" s="298">
        <v>1.8109121561767354E-2</v>
      </c>
      <c r="L133" s="298">
        <v>1.3340396563246747E-2</v>
      </c>
      <c r="M133" s="298">
        <v>-1.1574109749029581E-2</v>
      </c>
      <c r="N133" s="298">
        <v>4.1408657649744926E-2</v>
      </c>
    </row>
    <row r="134" spans="2:14" x14ac:dyDescent="0.3">
      <c r="B134" s="292" t="s">
        <v>431</v>
      </c>
      <c r="C134">
        <v>1</v>
      </c>
      <c r="D134" s="298">
        <v>74.929820000000007</v>
      </c>
      <c r="E134" s="298">
        <v>2.2809733787047203E-3</v>
      </c>
      <c r="F134" s="298">
        <v>1.4910189496213998E-2</v>
      </c>
      <c r="G134" s="298">
        <v>-1.2629216117509277E-2</v>
      </c>
      <c r="H134" s="298">
        <v>-0.9536369567724432</v>
      </c>
      <c r="I134" s="298">
        <v>1.6224500555597301E-3</v>
      </c>
      <c r="J134" s="298">
        <v>1.1688325232198116E-2</v>
      </c>
      <c r="K134" s="298">
        <v>1.8132053760229881E-2</v>
      </c>
      <c r="L134" s="298">
        <v>1.3342226227411215E-2</v>
      </c>
      <c r="M134" s="298">
        <v>-1.15848275535907E-2</v>
      </c>
      <c r="N134" s="298">
        <v>4.1405206546018695E-2</v>
      </c>
    </row>
    <row r="135" spans="2:14" x14ac:dyDescent="0.3">
      <c r="B135" s="292" t="s">
        <v>432</v>
      </c>
      <c r="C135">
        <v>1</v>
      </c>
      <c r="D135" s="298">
        <v>75.124816666666661</v>
      </c>
      <c r="E135" s="298">
        <v>1.9350733786538676E-2</v>
      </c>
      <c r="F135" s="298">
        <v>1.4898878229996287E-2</v>
      </c>
      <c r="G135" s="298">
        <v>4.4518555565423897E-3</v>
      </c>
      <c r="H135" s="298">
        <v>0.33616132192445691</v>
      </c>
      <c r="I135" s="298">
        <v>1.6472813123892536E-3</v>
      </c>
      <c r="J135" s="298">
        <v>1.1627704011115852E-2</v>
      </c>
      <c r="K135" s="298">
        <v>1.817005244887672E-2</v>
      </c>
      <c r="L135" s="298">
        <v>1.3345268533932947E-2</v>
      </c>
      <c r="M135" s="298">
        <v>-1.160218023761906E-2</v>
      </c>
      <c r="N135" s="298">
        <v>4.1399936697611633E-2</v>
      </c>
    </row>
    <row r="136" spans="2:14" x14ac:dyDescent="0.3">
      <c r="B136" s="292" t="s">
        <v>433</v>
      </c>
      <c r="C136">
        <v>1</v>
      </c>
      <c r="D136" s="298">
        <v>75.553503333333339</v>
      </c>
      <c r="E136" s="298">
        <v>7.2704086282728477E-3</v>
      </c>
      <c r="F136" s="298">
        <v>1.4874011194607727E-2</v>
      </c>
      <c r="G136" s="298">
        <v>-7.6036025663348793E-3</v>
      </c>
      <c r="H136" s="298">
        <v>-0.57415094843564873</v>
      </c>
      <c r="I136" s="298">
        <v>1.704715112152945E-3</v>
      </c>
      <c r="J136" s="298">
        <v>1.1488784831951784E-2</v>
      </c>
      <c r="K136" s="298">
        <v>1.825923755726367E-2</v>
      </c>
      <c r="L136" s="298">
        <v>1.3352479550040007E-2</v>
      </c>
      <c r="M136" s="298">
        <v>-1.1641366921876296E-2</v>
      </c>
      <c r="N136" s="298">
        <v>4.1389389311091748E-2</v>
      </c>
    </row>
    <row r="137" spans="2:14" x14ac:dyDescent="0.3">
      <c r="B137" s="292" t="s">
        <v>434</v>
      </c>
      <c r="C137">
        <v>1</v>
      </c>
      <c r="D137" s="298">
        <v>74.192236666666673</v>
      </c>
      <c r="E137" s="298">
        <v>6.2577637991040715E-3</v>
      </c>
      <c r="F137" s="298">
        <v>1.4952974850362351E-2</v>
      </c>
      <c r="G137" s="298">
        <v>-8.6952110512582802E-3</v>
      </c>
      <c r="H137" s="298">
        <v>-0.65657872414740326</v>
      </c>
      <c r="I137" s="298">
        <v>1.5366565405881753E-3</v>
      </c>
      <c r="J137" s="298">
        <v>1.1901479504036083E-2</v>
      </c>
      <c r="K137" s="298">
        <v>1.8004470196688618E-2</v>
      </c>
      <c r="L137" s="298">
        <v>1.333206547555053E-2</v>
      </c>
      <c r="M137" s="298">
        <v>-1.152186495996228E-2</v>
      </c>
      <c r="N137" s="298">
        <v>4.1427814660686985E-2</v>
      </c>
    </row>
    <row r="138" spans="2:14" x14ac:dyDescent="0.3">
      <c r="B138" s="292" t="s">
        <v>435</v>
      </c>
      <c r="C138">
        <v>1</v>
      </c>
      <c r="D138" s="298">
        <v>70.155311666666663</v>
      </c>
      <c r="E138" s="298">
        <v>1.639971063095963E-2</v>
      </c>
      <c r="F138" s="298">
        <v>1.518714671676661E-2</v>
      </c>
      <c r="G138" s="298">
        <v>1.2125639141930197E-3</v>
      </c>
      <c r="H138" s="298">
        <v>9.1561166604785818E-2</v>
      </c>
      <c r="I138" s="298">
        <v>1.3743717305296397E-3</v>
      </c>
      <c r="J138" s="298">
        <v>1.2457916840695337E-2</v>
      </c>
      <c r="K138" s="298">
        <v>1.7916376592837881E-2</v>
      </c>
      <c r="L138" s="298">
        <v>1.3314336415094557E-2</v>
      </c>
      <c r="M138" s="298">
        <v>-1.1252486693137904E-2</v>
      </c>
      <c r="N138" s="298">
        <v>4.162678012667112E-2</v>
      </c>
    </row>
    <row r="139" spans="2:14" x14ac:dyDescent="0.3">
      <c r="B139" s="292" t="s">
        <v>436</v>
      </c>
      <c r="C139">
        <v>1</v>
      </c>
      <c r="D139" s="298">
        <v>70.19283333333334</v>
      </c>
      <c r="E139" s="298">
        <v>9.3182642158122636E-3</v>
      </c>
      <c r="F139" s="298">
        <v>1.5184970179250076E-2</v>
      </c>
      <c r="G139" s="298">
        <v>-5.866705963437812E-3</v>
      </c>
      <c r="H139" s="298">
        <v>-0.44299721924110702</v>
      </c>
      <c r="I139" s="298">
        <v>1.3731050024795933E-3</v>
      </c>
      <c r="J139" s="298">
        <v>1.2458255774038869E-2</v>
      </c>
      <c r="K139" s="298">
        <v>1.7911684584461282E-2</v>
      </c>
      <c r="L139" s="298">
        <v>1.3314205716769905E-2</v>
      </c>
      <c r="M139" s="298">
        <v>-1.1254403689684212E-2</v>
      </c>
      <c r="N139" s="298">
        <v>4.1624344048184367E-2</v>
      </c>
    </row>
    <row r="140" spans="2:14" x14ac:dyDescent="0.3">
      <c r="B140" s="292" t="s">
        <v>437</v>
      </c>
      <c r="C140">
        <v>1</v>
      </c>
      <c r="D140" s="298">
        <v>70.135666666666665</v>
      </c>
      <c r="E140" s="298">
        <v>3.814492759537199E-2</v>
      </c>
      <c r="F140" s="298">
        <v>1.5188286273809535E-2</v>
      </c>
      <c r="G140" s="298">
        <v>2.2956641321562457E-2</v>
      </c>
      <c r="H140" s="298">
        <v>1.7334647981246931</v>
      </c>
      <c r="I140" s="298">
        <v>1.3750558981975543E-3</v>
      </c>
      <c r="J140" s="298">
        <v>1.2457697776342001E-2</v>
      </c>
      <c r="K140" s="298">
        <v>1.7918874771277068E-2</v>
      </c>
      <c r="L140" s="298">
        <v>1.3314407055659739E-2</v>
      </c>
      <c r="M140" s="298">
        <v>-1.1251487414257485E-2</v>
      </c>
      <c r="N140" s="298">
        <v>4.1628059961876553E-2</v>
      </c>
    </row>
    <row r="141" spans="2:14" x14ac:dyDescent="0.3">
      <c r="B141" s="292" t="s">
        <v>438</v>
      </c>
      <c r="C141">
        <v>1</v>
      </c>
      <c r="D141" s="298">
        <v>69.854333333333329</v>
      </c>
      <c r="E141" s="298">
        <v>6.1972529107995784E-3</v>
      </c>
      <c r="F141" s="298">
        <v>1.5204605712924306E-2</v>
      </c>
      <c r="G141" s="298">
        <v>-9.0073528021247275E-3</v>
      </c>
      <c r="H141" s="298">
        <v>-0.68014866757130332</v>
      </c>
      <c r="I141" s="298">
        <v>1.3864193727279456E-3</v>
      </c>
      <c r="J141" s="298">
        <v>1.245145160711705E-2</v>
      </c>
      <c r="K141" s="298">
        <v>1.7957759818731562E-2</v>
      </c>
      <c r="L141" s="298">
        <v>1.3315585424520745E-2</v>
      </c>
      <c r="M141" s="298">
        <v>-1.1237507982164868E-2</v>
      </c>
      <c r="N141" s="298">
        <v>4.1646719408013483E-2</v>
      </c>
    </row>
    <row r="142" spans="2:14" x14ac:dyDescent="0.3">
      <c r="B142" s="292" t="s">
        <v>439</v>
      </c>
      <c r="C142">
        <v>1</v>
      </c>
      <c r="D142" s="298">
        <v>69.262333333333331</v>
      </c>
      <c r="E142" s="298">
        <v>4.344179055940605E-2</v>
      </c>
      <c r="F142" s="298">
        <v>1.5238946144047331E-2</v>
      </c>
      <c r="G142" s="298">
        <v>2.8202844415358717E-2</v>
      </c>
      <c r="H142" s="298">
        <v>2.1296076074984174</v>
      </c>
      <c r="I142" s="298">
        <v>1.4196157952673556E-3</v>
      </c>
      <c r="J142" s="298">
        <v>1.2419870522131525E-2</v>
      </c>
      <c r="K142" s="298">
        <v>1.8058021765963137E-2</v>
      </c>
      <c r="L142" s="298">
        <v>1.3319082758463757E-2</v>
      </c>
      <c r="M142" s="298">
        <v>-1.1210112563131249E-2</v>
      </c>
      <c r="N142" s="298">
        <v>4.168800485122591E-2</v>
      </c>
    </row>
    <row r="143" spans="2:14" x14ac:dyDescent="0.3">
      <c r="B143" s="292" t="s">
        <v>440</v>
      </c>
      <c r="C143">
        <v>1</v>
      </c>
      <c r="D143" s="298">
        <v>70.394076666666663</v>
      </c>
      <c r="E143" s="298">
        <v>0</v>
      </c>
      <c r="F143" s="298">
        <v>1.5173296559609363E-2</v>
      </c>
      <c r="G143" s="298">
        <v>-1.5173296559609363E-2</v>
      </c>
      <c r="H143" s="298">
        <v>-1.1457414475036618</v>
      </c>
      <c r="I143" s="298">
        <v>1.3672130191322764E-3</v>
      </c>
      <c r="J143" s="298">
        <v>1.2458282465619353E-2</v>
      </c>
      <c r="K143" s="298">
        <v>1.7888310653599374E-2</v>
      </c>
      <c r="L143" s="298">
        <v>1.3313599361567056E-2</v>
      </c>
      <c r="M143" s="298">
        <v>-1.126487320806297E-2</v>
      </c>
      <c r="N143" s="298">
        <v>4.1611466327281695E-2</v>
      </c>
    </row>
    <row r="144" spans="2:14" x14ac:dyDescent="0.3">
      <c r="B144" s="292" t="s">
        <v>441</v>
      </c>
      <c r="C144">
        <v>1</v>
      </c>
      <c r="D144" s="298">
        <v>70.897666666666666</v>
      </c>
      <c r="E144" s="298">
        <v>0</v>
      </c>
      <c r="F144" s="298">
        <v>1.5144084570235639E-2</v>
      </c>
      <c r="G144" s="298">
        <v>-1.5144084570235639E-2</v>
      </c>
      <c r="H144" s="298">
        <v>-1.1435356389729958</v>
      </c>
      <c r="I144" s="298">
        <v>1.3592225127919428E-3</v>
      </c>
      <c r="J144" s="298">
        <v>1.2444938038233804E-2</v>
      </c>
      <c r="K144" s="298">
        <v>1.7843231102237473E-2</v>
      </c>
      <c r="L144" s="298">
        <v>1.3312781165478323E-2</v>
      </c>
      <c r="M144" s="298">
        <v>-1.1292460422159197E-2</v>
      </c>
      <c r="N144" s="298">
        <v>4.1580629562630478E-2</v>
      </c>
    </row>
    <row r="145" spans="2:14" x14ac:dyDescent="0.3">
      <c r="B145" s="292" t="s">
        <v>442</v>
      </c>
      <c r="C145">
        <v>1</v>
      </c>
      <c r="D145" s="298">
        <v>70.481666666666669</v>
      </c>
      <c r="E145" s="298">
        <v>0</v>
      </c>
      <c r="F145" s="298">
        <v>1.5168215683997767E-2</v>
      </c>
      <c r="G145" s="298">
        <v>-1.5168215683997767E-2</v>
      </c>
      <c r="H145" s="298">
        <v>-1.1453577886359301</v>
      </c>
      <c r="I145" s="298">
        <v>1.3651267392897385E-3</v>
      </c>
      <c r="J145" s="298">
        <v>1.2457344528304302E-2</v>
      </c>
      <c r="K145" s="298">
        <v>1.7879086839691232E-2</v>
      </c>
      <c r="L145" s="298">
        <v>1.3313385277041966E-2</v>
      </c>
      <c r="M145" s="298">
        <v>-1.1269528954236219E-2</v>
      </c>
      <c r="N145" s="298">
        <v>4.1605960322231753E-2</v>
      </c>
    </row>
    <row r="146" spans="2:14" x14ac:dyDescent="0.3">
      <c r="B146" s="292" t="s">
        <v>443</v>
      </c>
      <c r="C146">
        <v>1</v>
      </c>
      <c r="D146" s="298">
        <v>70.770499999999998</v>
      </c>
      <c r="E146" s="298">
        <v>1.5227723283079378E-2</v>
      </c>
      <c r="F146" s="298">
        <v>1.5151461188745457E-2</v>
      </c>
      <c r="G146" s="298">
        <v>7.6262094333921435E-5</v>
      </c>
      <c r="H146" s="298">
        <v>5.7585800164481503E-3</v>
      </c>
      <c r="I146" s="298">
        <v>1.3603221411457259E-3</v>
      </c>
      <c r="J146" s="298">
        <v>1.2450131012763573E-2</v>
      </c>
      <c r="K146" s="298">
        <v>1.7852791364727338E-2</v>
      </c>
      <c r="L146" s="298">
        <v>1.3312893481445919E-2</v>
      </c>
      <c r="M146" s="298">
        <v>-1.1285306840901612E-2</v>
      </c>
      <c r="N146" s="298">
        <v>4.1588229218392524E-2</v>
      </c>
    </row>
    <row r="147" spans="2:14" x14ac:dyDescent="0.3">
      <c r="B147" s="292" t="s">
        <v>444</v>
      </c>
      <c r="C147">
        <v>1</v>
      </c>
      <c r="D147" s="298">
        <v>70.695674999999994</v>
      </c>
      <c r="E147" s="298">
        <v>1.2005287381684807E-2</v>
      </c>
      <c r="F147" s="298">
        <v>1.5155801598810964E-2</v>
      </c>
      <c r="G147" s="298">
        <v>-3.1505142171261574E-3</v>
      </c>
      <c r="H147" s="298">
        <v>-0.23789653786374823</v>
      </c>
      <c r="I147" s="298">
        <v>1.361259968120018E-3</v>
      </c>
      <c r="J147" s="298">
        <v>1.2452609084321989E-2</v>
      </c>
      <c r="K147" s="298">
        <v>1.7858994113299938E-2</v>
      </c>
      <c r="L147" s="298">
        <v>1.3312989342046362E-2</v>
      </c>
      <c r="M147" s="298">
        <v>-1.128115679099039E-2</v>
      </c>
      <c r="N147" s="298">
        <v>4.1592759988612317E-2</v>
      </c>
    </row>
    <row r="148" spans="2:14" x14ac:dyDescent="0.3">
      <c r="B148" s="292" t="s">
        <v>445</v>
      </c>
      <c r="C148">
        <v>1</v>
      </c>
      <c r="D148" s="298">
        <v>70.68383333333334</v>
      </c>
      <c r="E148" s="298">
        <v>1.6431723983040027E-2</v>
      </c>
      <c r="F148" s="298">
        <v>1.5156488504112565E-2</v>
      </c>
      <c r="G148" s="298">
        <v>1.2752354789274615E-3</v>
      </c>
      <c r="H148" s="298">
        <v>9.629352051443664E-2</v>
      </c>
      <c r="I148" s="298">
        <v>1.3614280977640569E-3</v>
      </c>
      <c r="J148" s="298">
        <v>1.2452962117471413E-2</v>
      </c>
      <c r="K148" s="298">
        <v>1.7860014890753718E-2</v>
      </c>
      <c r="L148" s="298">
        <v>1.3313006534438997E-2</v>
      </c>
      <c r="M148" s="298">
        <v>-1.1280504026373274E-2</v>
      </c>
      <c r="N148" s="298">
        <v>4.1593481034598402E-2</v>
      </c>
    </row>
    <row r="149" spans="2:14" x14ac:dyDescent="0.3">
      <c r="B149" s="292" t="s">
        <v>446</v>
      </c>
      <c r="C149">
        <v>1</v>
      </c>
      <c r="D149" s="298">
        <v>70.772833333333338</v>
      </c>
      <c r="E149" s="298">
        <v>2.3516738543134675E-2</v>
      </c>
      <c r="F149" s="298">
        <v>1.5151325837947111E-2</v>
      </c>
      <c r="G149" s="298">
        <v>8.3654127051875637E-3</v>
      </c>
      <c r="H149" s="298">
        <v>0.63167552444212416</v>
      </c>
      <c r="I149" s="298">
        <v>1.360296356729955E-3</v>
      </c>
      <c r="J149" s="298">
        <v>1.2450046864704847E-2</v>
      </c>
      <c r="K149" s="298">
        <v>1.7852604811189374E-2</v>
      </c>
      <c r="L149" s="298">
        <v>1.3312890846798328E-2</v>
      </c>
      <c r="M149" s="298">
        <v>-1.1285436959811993E-2</v>
      </c>
      <c r="N149" s="298">
        <v>4.1588088635706219E-2</v>
      </c>
    </row>
    <row r="150" spans="2:14" x14ac:dyDescent="0.3">
      <c r="B150" s="292" t="s">
        <v>447</v>
      </c>
      <c r="C150">
        <v>1</v>
      </c>
      <c r="D150" s="298">
        <v>71.45183333333334</v>
      </c>
      <c r="E150" s="298">
        <v>0</v>
      </c>
      <c r="F150" s="298">
        <v>1.5111938755628641E-2</v>
      </c>
      <c r="G150" s="298">
        <v>-1.5111938755628641E-2</v>
      </c>
      <c r="H150" s="298">
        <v>-1.141108296172813</v>
      </c>
      <c r="I150" s="298">
        <v>1.3617115900698483E-3</v>
      </c>
      <c r="J150" s="298">
        <v>1.2407849409452295E-2</v>
      </c>
      <c r="K150" s="298">
        <v>1.7816028101804989E-2</v>
      </c>
      <c r="L150" s="298">
        <v>1.3313035528201842E-2</v>
      </c>
      <c r="M150" s="298">
        <v>-1.1325111350724063E-2</v>
      </c>
      <c r="N150" s="298">
        <v>4.1548988861981342E-2</v>
      </c>
    </row>
    <row r="151" spans="2:14" x14ac:dyDescent="0.3">
      <c r="B151" s="292" t="s">
        <v>448</v>
      </c>
      <c r="C151">
        <v>1</v>
      </c>
      <c r="D151" s="298">
        <v>69.898328333333339</v>
      </c>
      <c r="E151" s="298">
        <v>1.0277492291880781E-4</v>
      </c>
      <c r="F151" s="298">
        <v>1.5202053673621506E-2</v>
      </c>
      <c r="G151" s="298">
        <v>-1.5099278750702699E-2</v>
      </c>
      <c r="H151" s="298">
        <v>-1.1401523343412974</v>
      </c>
      <c r="I151" s="298">
        <v>1.3844507132794307E-3</v>
      </c>
      <c r="J151" s="298">
        <v>1.245280893531894E-2</v>
      </c>
      <c r="K151" s="298">
        <v>1.7951298411924072E-2</v>
      </c>
      <c r="L151" s="298">
        <v>1.3315380591561544E-2</v>
      </c>
      <c r="M151" s="298">
        <v>-1.123965326380565E-2</v>
      </c>
      <c r="N151" s="298">
        <v>4.1643760611048658E-2</v>
      </c>
    </row>
    <row r="152" spans="2:14" x14ac:dyDescent="0.3">
      <c r="B152" s="292" t="s">
        <v>449</v>
      </c>
      <c r="C152">
        <v>1</v>
      </c>
      <c r="D152" s="298">
        <v>70.855321666666669</v>
      </c>
      <c r="E152" s="298">
        <v>2.7795518451142504E-2</v>
      </c>
      <c r="F152" s="298">
        <v>1.5146540897188181E-2</v>
      </c>
      <c r="G152" s="298">
        <v>1.2648977553954322E-2</v>
      </c>
      <c r="H152" s="298">
        <v>0.95512915042385893</v>
      </c>
      <c r="I152" s="298">
        <v>1.3595194884936631E-3</v>
      </c>
      <c r="J152" s="298">
        <v>1.2446804630299055E-2</v>
      </c>
      <c r="K152" s="298">
        <v>1.7846277164077308E-2</v>
      </c>
      <c r="L152" s="298">
        <v>1.3312811489697735E-2</v>
      </c>
      <c r="M152" s="298">
        <v>-1.1290064313096582E-2</v>
      </c>
      <c r="N152" s="298">
        <v>4.1583146107472949E-2</v>
      </c>
    </row>
    <row r="153" spans="2:14" x14ac:dyDescent="0.3">
      <c r="B153" s="292" t="s">
        <v>450</v>
      </c>
      <c r="C153">
        <v>1</v>
      </c>
      <c r="D153" s="298">
        <v>71.055833333333339</v>
      </c>
      <c r="E153" s="298">
        <v>2.377172668814442E-2</v>
      </c>
      <c r="F153" s="298">
        <v>1.5134909719690663E-2</v>
      </c>
      <c r="G153" s="298">
        <v>8.6368169684537567E-3</v>
      </c>
      <c r="H153" s="298">
        <v>0.65216936454019703</v>
      </c>
      <c r="I153" s="298">
        <v>1.3587249659938981E-3</v>
      </c>
      <c r="J153" s="298">
        <v>1.2436751217023107E-2</v>
      </c>
      <c r="K153" s="298">
        <v>1.7833068222358219E-2</v>
      </c>
      <c r="L153" s="298">
        <v>1.3312730375616005E-2</v>
      </c>
      <c r="M153" s="298">
        <v>-1.1301534414103434E-2</v>
      </c>
      <c r="N153" s="298">
        <v>4.157135385348476E-2</v>
      </c>
    </row>
    <row r="154" spans="2:14" x14ac:dyDescent="0.3">
      <c r="B154" s="292" t="s">
        <v>451</v>
      </c>
      <c r="C154">
        <v>1</v>
      </c>
      <c r="D154" s="298">
        <v>71.321999999999989</v>
      </c>
      <c r="E154" s="298">
        <v>3.8690806791346503E-2</v>
      </c>
      <c r="F154" s="298">
        <v>1.5119470060765139E-2</v>
      </c>
      <c r="G154" s="298">
        <v>2.3571336730581365E-2</v>
      </c>
      <c r="H154" s="298">
        <v>1.7798806844112596</v>
      </c>
      <c r="I154" s="298">
        <v>1.3600669061400452E-3</v>
      </c>
      <c r="J154" s="298">
        <v>1.2418646730920621E-2</v>
      </c>
      <c r="K154" s="298">
        <v>1.7820293390609657E-2</v>
      </c>
      <c r="L154" s="298">
        <v>1.3312867403749325E-2</v>
      </c>
      <c r="M154" s="298">
        <v>-1.131724618374472E-2</v>
      </c>
      <c r="N154" s="298">
        <v>4.1556186305274995E-2</v>
      </c>
    </row>
    <row r="155" spans="2:14" x14ac:dyDescent="0.3">
      <c r="B155" s="292" t="s">
        <v>452</v>
      </c>
      <c r="C155">
        <v>1</v>
      </c>
      <c r="D155" s="298">
        <v>69.992878000000005</v>
      </c>
      <c r="E155" s="298">
        <v>1.7862241076983264E-2</v>
      </c>
      <c r="F155" s="298">
        <v>1.51965690852501E-2</v>
      </c>
      <c r="G155" s="298">
        <v>2.665671991733164E-3</v>
      </c>
      <c r="H155" s="298">
        <v>0.20128591531707032</v>
      </c>
      <c r="I155" s="298">
        <v>1.3804592509207817E-3</v>
      </c>
      <c r="J155" s="298">
        <v>1.2455250600141231E-2</v>
      </c>
      <c r="K155" s="298">
        <v>1.7937887570358968E-2</v>
      </c>
      <c r="L155" s="298">
        <v>1.3314966175852146E-2</v>
      </c>
      <c r="M155" s="298">
        <v>-1.1244314904709439E-2</v>
      </c>
      <c r="N155" s="298">
        <v>4.1637453075209642E-2</v>
      </c>
    </row>
    <row r="156" spans="2:14" x14ac:dyDescent="0.3">
      <c r="B156" s="292" t="s">
        <v>453</v>
      </c>
      <c r="C156">
        <v>1</v>
      </c>
      <c r="D156" s="298">
        <v>69.848384499999995</v>
      </c>
      <c r="E156" s="298">
        <v>1.416241555761844E-2</v>
      </c>
      <c r="F156" s="298">
        <v>1.5204950789784687E-2</v>
      </c>
      <c r="G156" s="298">
        <v>-1.042535232166247E-3</v>
      </c>
      <c r="H156" s="298">
        <v>-7.8722235559236561E-2</v>
      </c>
      <c r="I156" s="298">
        <v>1.3866909718621371E-3</v>
      </c>
      <c r="J156" s="298">
        <v>1.2451257341923979E-2</v>
      </c>
      <c r="K156" s="298">
        <v>1.7958644237645396E-2</v>
      </c>
      <c r="L156" s="298">
        <v>1.3315613706175089E-2</v>
      </c>
      <c r="M156" s="298">
        <v>-1.1237219067064996E-2</v>
      </c>
      <c r="N156" s="298">
        <v>4.1647120646634367E-2</v>
      </c>
    </row>
    <row r="157" spans="2:14" x14ac:dyDescent="0.3">
      <c r="B157" s="292" t="s">
        <v>454</v>
      </c>
      <c r="C157">
        <v>1</v>
      </c>
      <c r="D157" s="298">
        <v>70.064458500000001</v>
      </c>
      <c r="E157" s="298">
        <v>1.6913957524607556E-2</v>
      </c>
      <c r="F157" s="298">
        <v>1.5192416880469692E-2</v>
      </c>
      <c r="G157" s="298">
        <v>1.7215406441378634E-3</v>
      </c>
      <c r="H157" s="298">
        <v>0.12999419485423164</v>
      </c>
      <c r="I157" s="298">
        <v>1.3776561491448097E-3</v>
      </c>
      <c r="J157" s="298">
        <v>1.2456664799953344E-2</v>
      </c>
      <c r="K157" s="298">
        <v>1.7928168960986039E-2</v>
      </c>
      <c r="L157" s="298">
        <v>1.3314675849824901E-2</v>
      </c>
      <c r="M157" s="298">
        <v>-1.1247890579538193E-2</v>
      </c>
      <c r="N157" s="298">
        <v>4.163272434047758E-2</v>
      </c>
    </row>
    <row r="158" spans="2:14" x14ac:dyDescent="0.3">
      <c r="B158" s="292" t="s">
        <v>455</v>
      </c>
      <c r="C158">
        <v>1</v>
      </c>
      <c r="D158" s="298">
        <v>70.042101200000005</v>
      </c>
      <c r="E158" s="298">
        <v>1.1148915291767852E-2</v>
      </c>
      <c r="F158" s="298">
        <v>1.5193713771214198E-2</v>
      </c>
      <c r="G158" s="298">
        <v>-4.044798479446346E-3</v>
      </c>
      <c r="H158" s="298">
        <v>-0.30542428578360142</v>
      </c>
      <c r="I158" s="298">
        <v>1.3785113392387844E-3</v>
      </c>
      <c r="J158" s="298">
        <v>1.2456263452657625E-2</v>
      </c>
      <c r="K158" s="298">
        <v>1.793116408977077E-2</v>
      </c>
      <c r="L158" s="298">
        <v>1.331476436265561E-2</v>
      </c>
      <c r="M158" s="298">
        <v>-1.1246769457733501E-2</v>
      </c>
      <c r="N158" s="298">
        <v>4.1634197000161896E-2</v>
      </c>
    </row>
    <row r="159" spans="2:14" x14ac:dyDescent="0.3">
      <c r="B159" s="292" t="s">
        <v>456</v>
      </c>
      <c r="C159">
        <v>1</v>
      </c>
      <c r="D159" s="298">
        <v>67.798661999999993</v>
      </c>
      <c r="E159" s="298">
        <v>1.4414414414414413E-2</v>
      </c>
      <c r="F159" s="298">
        <v>1.5323850036968074E-2</v>
      </c>
      <c r="G159" s="298">
        <v>-9.094356225536615E-4</v>
      </c>
      <c r="H159" s="298">
        <v>-6.8671832946950034E-2</v>
      </c>
      <c r="I159" s="298">
        <v>1.5503018005739143E-3</v>
      </c>
      <c r="J159" s="298">
        <v>1.2245257908604906E-2</v>
      </c>
      <c r="K159" s="298">
        <v>1.8402442165331243E-2</v>
      </c>
      <c r="L159" s="298">
        <v>1.3333645120277375E-2</v>
      </c>
      <c r="M159" s="298">
        <v>-1.1154126634721147E-2</v>
      </c>
      <c r="N159" s="298">
        <v>4.18018267086573E-2</v>
      </c>
    </row>
    <row r="160" spans="2:14" x14ac:dyDescent="0.3">
      <c r="B160" s="292" t="s">
        <v>457</v>
      </c>
      <c r="C160">
        <v>1</v>
      </c>
      <c r="D160" s="298">
        <v>67.785863000000006</v>
      </c>
      <c r="E160" s="298">
        <v>2.2151898734177212E-3</v>
      </c>
      <c r="F160" s="298">
        <v>1.5324592474768655E-2</v>
      </c>
      <c r="G160" s="298">
        <v>-1.3109402601350933E-2</v>
      </c>
      <c r="H160" s="298">
        <v>-0.98989602248746777</v>
      </c>
      <c r="I160" s="298">
        <v>1.5517154499022693E-3</v>
      </c>
      <c r="J160" s="298">
        <v>1.2243193119004391E-2</v>
      </c>
      <c r="K160" s="298">
        <v>1.840599183053292E-2</v>
      </c>
      <c r="L160" s="298">
        <v>1.3333809559090731E-2</v>
      </c>
      <c r="M160" s="298">
        <v>-1.1153710739814476E-2</v>
      </c>
      <c r="N160" s="298">
        <v>4.1802895689351784E-2</v>
      </c>
    </row>
    <row r="161" spans="2:14" x14ac:dyDescent="0.3">
      <c r="B161" s="292" t="s">
        <v>458</v>
      </c>
      <c r="C161">
        <v>1</v>
      </c>
      <c r="D161" s="298">
        <v>68.346999999999994</v>
      </c>
      <c r="E161" s="298">
        <v>5.6417489421720732E-3</v>
      </c>
      <c r="F161" s="298">
        <v>1.5292042328655343E-2</v>
      </c>
      <c r="G161" s="298">
        <v>-9.6502933864832698E-3</v>
      </c>
      <c r="H161" s="298">
        <v>-0.72869735788970913</v>
      </c>
      <c r="I161" s="298">
        <v>1.4938890706771705E-3</v>
      </c>
      <c r="J161" s="298">
        <v>1.2325474701673325E-2</v>
      </c>
      <c r="K161" s="298">
        <v>1.8258609955637359E-2</v>
      </c>
      <c r="L161" s="298">
        <v>1.3327203798101185E-2</v>
      </c>
      <c r="M161" s="298">
        <v>-1.1173143153769617E-2</v>
      </c>
      <c r="N161" s="298">
        <v>4.1757227811080301E-2</v>
      </c>
    </row>
    <row r="162" spans="2:14" x14ac:dyDescent="0.3">
      <c r="B162" s="292" t="s">
        <v>459</v>
      </c>
      <c r="C162">
        <v>1</v>
      </c>
      <c r="D162" s="298">
        <v>63.031451666666669</v>
      </c>
      <c r="E162" s="298">
        <v>1.2406015037593985E-2</v>
      </c>
      <c r="F162" s="298">
        <v>1.5600383918895119E-2</v>
      </c>
      <c r="G162" s="298">
        <v>-3.194368881301134E-3</v>
      </c>
      <c r="H162" s="298">
        <v>-0.24120802038926464</v>
      </c>
      <c r="I162" s="298">
        <v>2.2859602546692411E-3</v>
      </c>
      <c r="J162" s="298">
        <v>1.1060919897650658E-2</v>
      </c>
      <c r="K162" s="298">
        <v>2.013984794013958E-2</v>
      </c>
      <c r="L162" s="298">
        <v>1.343905766066064E-2</v>
      </c>
      <c r="M162" s="298">
        <v>-1.1086921166741984E-2</v>
      </c>
      <c r="N162" s="298">
        <v>4.2287689004532225E-2</v>
      </c>
    </row>
    <row r="163" spans="2:14" x14ac:dyDescent="0.3">
      <c r="B163" s="292" t="s">
        <v>460</v>
      </c>
      <c r="C163">
        <v>1</v>
      </c>
      <c r="D163" s="298">
        <v>63.590666666666657</v>
      </c>
      <c r="E163" s="298">
        <v>9.1848450057405292E-4</v>
      </c>
      <c r="F163" s="298">
        <v>1.5567945263167985E-2</v>
      </c>
      <c r="G163" s="298">
        <v>-1.4649460762593932E-2</v>
      </c>
      <c r="H163" s="298">
        <v>-1.1061864053960457</v>
      </c>
      <c r="I163" s="298">
        <v>2.1842917832926496E-3</v>
      </c>
      <c r="J163" s="298">
        <v>1.1230374676844918E-2</v>
      </c>
      <c r="K163" s="298">
        <v>1.9905515849491053E-2</v>
      </c>
      <c r="L163" s="298">
        <v>1.3422137948746977E-2</v>
      </c>
      <c r="M163" s="298">
        <v>-1.1085760627852761E-2</v>
      </c>
      <c r="N163" s="298">
        <v>4.222165115418873E-2</v>
      </c>
    </row>
    <row r="164" spans="2:14" x14ac:dyDescent="0.3">
      <c r="B164" s="292" t="s">
        <v>461</v>
      </c>
      <c r="C164">
        <v>1</v>
      </c>
      <c r="D164" s="298">
        <v>66.560500000000005</v>
      </c>
      <c r="E164" s="298">
        <v>1.180327868852459E-2</v>
      </c>
      <c r="F164" s="298">
        <v>1.5395672700616973E-2</v>
      </c>
      <c r="G164" s="298">
        <v>-3.5923940120923831E-3</v>
      </c>
      <c r="H164" s="298">
        <v>-0.27126305079772195</v>
      </c>
      <c r="I164" s="298">
        <v>1.7050608752328653E-3</v>
      </c>
      <c r="J164" s="298">
        <v>1.2009759721009591E-2</v>
      </c>
      <c r="K164" s="298">
        <v>1.8781585680224356E-2</v>
      </c>
      <c r="L164" s="298">
        <v>1.3352523698121033E-2</v>
      </c>
      <c r="M164" s="298">
        <v>-1.1119793085206452E-2</v>
      </c>
      <c r="N164" s="298">
        <v>4.1911138486440402E-2</v>
      </c>
    </row>
    <row r="165" spans="2:14" x14ac:dyDescent="0.3">
      <c r="B165" s="292" t="s">
        <v>462</v>
      </c>
      <c r="C165">
        <v>1</v>
      </c>
      <c r="D165" s="298">
        <v>63.884830000000001</v>
      </c>
      <c r="E165" s="298">
        <v>2.6976712401036555E-2</v>
      </c>
      <c r="F165" s="298">
        <v>1.5550881588020598E-2</v>
      </c>
      <c r="G165" s="298">
        <v>1.1425830813015956E-2</v>
      </c>
      <c r="H165" s="298">
        <v>0.86276887050930162</v>
      </c>
      <c r="I165" s="298">
        <v>2.1319536178760539E-3</v>
      </c>
      <c r="J165" s="298">
        <v>1.1317244225541336E-2</v>
      </c>
      <c r="K165" s="298">
        <v>1.978451895049986E-2</v>
      </c>
      <c r="L165" s="298">
        <v>1.3413719944497452E-2</v>
      </c>
      <c r="M165" s="298">
        <v>-1.1086107814888271E-2</v>
      </c>
      <c r="N165" s="298">
        <v>4.2187870990929466E-2</v>
      </c>
    </row>
    <row r="166" spans="2:14" x14ac:dyDescent="0.3">
      <c r="B166" s="292" t="s">
        <v>463</v>
      </c>
      <c r="C166">
        <v>1</v>
      </c>
      <c r="D166" s="298">
        <v>64.280169999999998</v>
      </c>
      <c r="E166" s="298">
        <v>1.9337455751127896E-2</v>
      </c>
      <c r="F166" s="298">
        <v>1.5527948908898678E-2</v>
      </c>
      <c r="G166" s="298">
        <v>3.8095068422292176E-3</v>
      </c>
      <c r="H166" s="298">
        <v>0.28765732394036708</v>
      </c>
      <c r="I166" s="298">
        <v>2.0629882648942645E-3</v>
      </c>
      <c r="J166" s="298">
        <v>1.1431263069497648E-2</v>
      </c>
      <c r="K166" s="298">
        <v>1.9624634748299709E-2</v>
      </c>
      <c r="L166" s="298">
        <v>1.3402931660712346E-2</v>
      </c>
      <c r="M166" s="298">
        <v>-1.108761710049605E-2</v>
      </c>
      <c r="N166" s="298">
        <v>4.2143514918293407E-2</v>
      </c>
    </row>
    <row r="167" spans="2:14" x14ac:dyDescent="0.3">
      <c r="B167" s="292" t="s">
        <v>464</v>
      </c>
      <c r="C167">
        <v>1</v>
      </c>
      <c r="D167" s="298">
        <v>64.713499999999996</v>
      </c>
      <c r="E167" s="298">
        <v>1.3039596236065305E-2</v>
      </c>
      <c r="F167" s="298">
        <v>1.5502812525421412E-2</v>
      </c>
      <c r="G167" s="298">
        <v>-2.4632162893561075E-3</v>
      </c>
      <c r="H167" s="298">
        <v>-0.18599840751772159</v>
      </c>
      <c r="I167" s="298">
        <v>1.989384137833936E-3</v>
      </c>
      <c r="J167" s="298">
        <v>1.1552289895080118E-2</v>
      </c>
      <c r="K167" s="298">
        <v>1.9453335155762707E-2</v>
      </c>
      <c r="L167" s="298">
        <v>1.3391799945059634E-2</v>
      </c>
      <c r="M167" s="298">
        <v>-1.1090648102833379E-2</v>
      </c>
      <c r="N167" s="298">
        <v>4.20962731536762E-2</v>
      </c>
    </row>
    <row r="168" spans="2:14" x14ac:dyDescent="0.3">
      <c r="B168" s="292" t="s">
        <v>465</v>
      </c>
      <c r="C168">
        <v>1</v>
      </c>
      <c r="D168" s="298">
        <v>66.830169999999995</v>
      </c>
      <c r="E168" s="298">
        <v>1.6509690426454594E-2</v>
      </c>
      <c r="F168" s="298">
        <v>1.5380029822135644E-2</v>
      </c>
      <c r="G168" s="298">
        <v>1.1296606043189501E-3</v>
      </c>
      <c r="H168" s="298">
        <v>8.5301105853662768E-2</v>
      </c>
      <c r="I168" s="298">
        <v>1.6684744973368428E-3</v>
      </c>
      <c r="J168" s="298">
        <v>1.2066770138134522E-2</v>
      </c>
      <c r="K168" s="298">
        <v>1.8693289506136766E-2</v>
      </c>
      <c r="L168" s="298">
        <v>1.3347901096011213E-2</v>
      </c>
      <c r="M168" s="298">
        <v>-1.1126256392031103E-2</v>
      </c>
      <c r="N168" s="298">
        <v>4.1886316036302391E-2</v>
      </c>
    </row>
    <row r="169" spans="2:14" x14ac:dyDescent="0.3">
      <c r="B169" s="292" t="s">
        <v>466</v>
      </c>
      <c r="C169">
        <v>1</v>
      </c>
      <c r="D169" s="298">
        <v>66.231669999999994</v>
      </c>
      <c r="E169" s="298">
        <v>1.3795005527217772E-2</v>
      </c>
      <c r="F169" s="298">
        <v>1.5414747301911204E-2</v>
      </c>
      <c r="G169" s="298">
        <v>-1.6197417746934319E-3</v>
      </c>
      <c r="H169" s="298">
        <v>-0.12230732314686799</v>
      </c>
      <c r="I169" s="298">
        <v>1.751587247219226E-3</v>
      </c>
      <c r="J169" s="298">
        <v>1.1936442168398381E-2</v>
      </c>
      <c r="K169" s="298">
        <v>1.8893052435424027E-2</v>
      </c>
      <c r="L169" s="298">
        <v>1.335854462152427E-2</v>
      </c>
      <c r="M169" s="298">
        <v>-1.1112674844530407E-2</v>
      </c>
      <c r="N169" s="298">
        <v>4.1942169448352815E-2</v>
      </c>
    </row>
    <row r="170" spans="2:14" x14ac:dyDescent="0.3">
      <c r="B170" s="292" t="s">
        <v>467</v>
      </c>
      <c r="C170">
        <v>1</v>
      </c>
      <c r="D170" s="298">
        <v>65.679169999999999</v>
      </c>
      <c r="E170" s="298">
        <v>1.4292672269697007E-2</v>
      </c>
      <c r="F170" s="298">
        <v>1.5446796437376528E-2</v>
      </c>
      <c r="G170" s="298">
        <v>-1.1541241676795207E-3</v>
      </c>
      <c r="H170" s="298">
        <v>-8.7148358913386736E-2</v>
      </c>
      <c r="I170" s="298">
        <v>1.8340712513190073E-3</v>
      </c>
      <c r="J170" s="298">
        <v>1.1804694418867855E-2</v>
      </c>
      <c r="K170" s="298">
        <v>1.9088898455885201E-2</v>
      </c>
      <c r="L170" s="298">
        <v>1.3369610086892915E-2</v>
      </c>
      <c r="M170" s="298">
        <v>-1.1102599530270719E-2</v>
      </c>
      <c r="N170" s="298">
        <v>4.1996192405023773E-2</v>
      </c>
    </row>
    <row r="171" spans="2:14" x14ac:dyDescent="0.3">
      <c r="B171" s="292" t="s">
        <v>468</v>
      </c>
      <c r="C171">
        <v>1</v>
      </c>
      <c r="D171" s="298">
        <v>65.716999999999999</v>
      </c>
      <c r="E171" s="298">
        <v>1.452364796139872E-2</v>
      </c>
      <c r="F171" s="298">
        <v>1.5444602014218784E-2</v>
      </c>
      <c r="G171" s="298">
        <v>-9.2095405282006416E-4</v>
      </c>
      <c r="H171" s="298">
        <v>-6.9541594037728985E-2</v>
      </c>
      <c r="I171" s="298">
        <v>1.8282629143603736E-3</v>
      </c>
      <c r="J171" s="298">
        <v>1.1814034201780899E-2</v>
      </c>
      <c r="K171" s="298">
        <v>1.907516982665667E-2</v>
      </c>
      <c r="L171" s="298">
        <v>1.3368814525030236E-2</v>
      </c>
      <c r="M171" s="298">
        <v>-1.1103214125238129E-2</v>
      </c>
      <c r="N171" s="298">
        <v>4.1992418153675701E-2</v>
      </c>
    </row>
    <row r="172" spans="2:14" x14ac:dyDescent="0.3">
      <c r="B172" s="292" t="s">
        <v>469</v>
      </c>
      <c r="C172">
        <v>1</v>
      </c>
      <c r="D172" s="298">
        <v>62.495393200000002</v>
      </c>
      <c r="E172" s="298">
        <v>5.0126520576503457E-3</v>
      </c>
      <c r="F172" s="298">
        <v>1.5631479322362148E-2</v>
      </c>
      <c r="G172" s="298">
        <v>-1.0618827264711802E-2</v>
      </c>
      <c r="H172" s="298">
        <v>-0.80183172280760295</v>
      </c>
      <c r="I172" s="298">
        <v>2.3858069197615931E-3</v>
      </c>
      <c r="J172" s="298">
        <v>1.0893739612420921E-2</v>
      </c>
      <c r="K172" s="298">
        <v>2.0369219032303376E-2</v>
      </c>
      <c r="L172" s="298">
        <v>1.3456401122849165E-2</v>
      </c>
      <c r="M172" s="298">
        <v>-1.1090266441955966E-2</v>
      </c>
      <c r="N172" s="298">
        <v>4.2353225086680261E-2</v>
      </c>
    </row>
    <row r="173" spans="2:14" x14ac:dyDescent="0.3">
      <c r="B173" s="292" t="s">
        <v>470</v>
      </c>
      <c r="C173">
        <v>1</v>
      </c>
      <c r="D173" s="298">
        <v>62.578690700000003</v>
      </c>
      <c r="E173" s="298">
        <v>1.466429029709929E-2</v>
      </c>
      <c r="F173" s="298">
        <v>1.5626647443879933E-2</v>
      </c>
      <c r="G173" s="298">
        <v>-9.6235714678064369E-4</v>
      </c>
      <c r="H173" s="298">
        <v>-7.2667957555318186E-2</v>
      </c>
      <c r="I173" s="298">
        <v>2.3701505740546338E-3</v>
      </c>
      <c r="J173" s="298">
        <v>1.0919998133649611E-2</v>
      </c>
      <c r="K173" s="298">
        <v>2.0333296754110254E-2</v>
      </c>
      <c r="L173" s="298">
        <v>1.3453634091364512E-2</v>
      </c>
      <c r="M173" s="298">
        <v>-1.1089603544295605E-2</v>
      </c>
      <c r="N173" s="298">
        <v>4.2342898432055472E-2</v>
      </c>
    </row>
    <row r="174" spans="2:14" x14ac:dyDescent="0.3">
      <c r="B174" s="292" t="s">
        <v>471</v>
      </c>
      <c r="C174">
        <v>1</v>
      </c>
      <c r="D174" s="298">
        <v>62.730829</v>
      </c>
      <c r="E174" s="298">
        <v>7.5329952846268679E-3</v>
      </c>
      <c r="F174" s="298">
        <v>1.5617822283723982E-2</v>
      </c>
      <c r="G174" s="298">
        <v>-8.0848269990971139E-3</v>
      </c>
      <c r="H174" s="298">
        <v>-0.61048839007208422</v>
      </c>
      <c r="I174" s="298">
        <v>2.3416860937756907E-3</v>
      </c>
      <c r="J174" s="298">
        <v>1.0967697790075993E-2</v>
      </c>
      <c r="K174" s="298">
        <v>2.0267946777371971E-2</v>
      </c>
      <c r="L174" s="298">
        <v>1.3448648641496155E-2</v>
      </c>
      <c r="M174" s="298">
        <v>-1.1088528589057643E-2</v>
      </c>
      <c r="N174" s="298">
        <v>4.2324173156505607E-2</v>
      </c>
    </row>
    <row r="175" spans="2:14" x14ac:dyDescent="0.3">
      <c r="B175" s="292" t="s">
        <v>472</v>
      </c>
      <c r="C175">
        <v>1</v>
      </c>
      <c r="D175" s="298">
        <v>62.673135299999998</v>
      </c>
      <c r="E175" s="298">
        <v>4.3970618535391004E-3</v>
      </c>
      <c r="F175" s="298">
        <v>1.5621168950161621E-2</v>
      </c>
      <c r="G175" s="298">
        <v>-1.122410709662252E-2</v>
      </c>
      <c r="H175" s="298">
        <v>-0.84753663525254974</v>
      </c>
      <c r="I175" s="298">
        <v>2.3524601530459893E-3</v>
      </c>
      <c r="J175" s="298">
        <v>1.0949649310066804E-2</v>
      </c>
      <c r="K175" s="298">
        <v>2.0292688590256437E-2</v>
      </c>
      <c r="L175" s="298">
        <v>1.3450528810879634E-2</v>
      </c>
      <c r="M175" s="298">
        <v>-1.1088915566392996E-2</v>
      </c>
      <c r="N175" s="298">
        <v>4.2331253466716234E-2</v>
      </c>
    </row>
    <row r="176" spans="2:14" x14ac:dyDescent="0.3">
      <c r="B176" s="292" t="s">
        <v>473</v>
      </c>
      <c r="C176">
        <v>1</v>
      </c>
      <c r="D176" s="298">
        <v>65.358558333333335</v>
      </c>
      <c r="E176" s="298">
        <v>2.0651879861761899E-2</v>
      </c>
      <c r="F176" s="298">
        <v>1.5465394313823157E-2</v>
      </c>
      <c r="G176" s="298">
        <v>5.1864855479387423E-3</v>
      </c>
      <c r="H176" s="298">
        <v>0.39163351456337342</v>
      </c>
      <c r="I176" s="298">
        <v>1.8841781688812888E-3</v>
      </c>
      <c r="J176" s="298">
        <v>1.1723789887508034E-2</v>
      </c>
      <c r="K176" s="298">
        <v>1.920699874013828E-2</v>
      </c>
      <c r="L176" s="298">
        <v>1.3376575940528383E-2</v>
      </c>
      <c r="M176" s="298">
        <v>-1.1097834458611866E-2</v>
      </c>
      <c r="N176" s="298">
        <v>4.2028623086258182E-2</v>
      </c>
    </row>
    <row r="177" spans="2:14" x14ac:dyDescent="0.3">
      <c r="B177" s="292" t="s">
        <v>474</v>
      </c>
      <c r="C177">
        <v>1</v>
      </c>
      <c r="D177" s="298">
        <v>62.8384</v>
      </c>
      <c r="E177" s="298">
        <v>3.2517589709850801E-3</v>
      </c>
      <c r="F177" s="298">
        <v>1.5611582360554497E-2</v>
      </c>
      <c r="G177" s="298">
        <v>-1.2359823389569417E-2</v>
      </c>
      <c r="H177" s="298">
        <v>-0.93329500847899194</v>
      </c>
      <c r="I177" s="298">
        <v>2.3216649579137221E-3</v>
      </c>
      <c r="J177" s="298">
        <v>1.1001215874826468E-2</v>
      </c>
      <c r="K177" s="298">
        <v>2.0221948846282527E-2</v>
      </c>
      <c r="L177" s="298">
        <v>1.3445177005061646E-2</v>
      </c>
      <c r="M177" s="298">
        <v>-1.1087874530296733E-2</v>
      </c>
      <c r="N177" s="298">
        <v>4.2311039251405724E-2</v>
      </c>
    </row>
    <row r="178" spans="2:14" x14ac:dyDescent="0.3">
      <c r="B178" s="292" t="s">
        <v>475</v>
      </c>
      <c r="C178">
        <v>1</v>
      </c>
      <c r="D178" s="298">
        <v>64.608649999999997</v>
      </c>
      <c r="E178" s="298">
        <v>9.1770795208090082E-3</v>
      </c>
      <c r="F178" s="298">
        <v>1.55088946102242E-2</v>
      </c>
      <c r="G178" s="298">
        <v>-6.3318150894151916E-3</v>
      </c>
      <c r="H178" s="298">
        <v>-0.47811778787633874</v>
      </c>
      <c r="I178" s="298">
        <v>2.0069911496307575E-3</v>
      </c>
      <c r="J178" s="298">
        <v>1.152340794391157E-2</v>
      </c>
      <c r="K178" s="298">
        <v>1.949438127653683E-2</v>
      </c>
      <c r="L178" s="298">
        <v>1.3394426825935111E-2</v>
      </c>
      <c r="M178" s="298">
        <v>-1.1089782482839185E-2</v>
      </c>
      <c r="N178" s="298">
        <v>4.2107571703287584E-2</v>
      </c>
    </row>
    <row r="179" spans="2:14" x14ac:dyDescent="0.3">
      <c r="B179" s="292" t="s">
        <v>476</v>
      </c>
      <c r="C179">
        <v>1</v>
      </c>
      <c r="D179" s="298">
        <v>64.520368000000005</v>
      </c>
      <c r="E179" s="298">
        <v>2.1866740372546052E-2</v>
      </c>
      <c r="F179" s="298">
        <v>1.551401562701542E-2</v>
      </c>
      <c r="G179" s="298">
        <v>6.3527247455306326E-3</v>
      </c>
      <c r="H179" s="298">
        <v>0.4796966840358115</v>
      </c>
      <c r="I179" s="298">
        <v>2.0219182302936064E-3</v>
      </c>
      <c r="J179" s="298">
        <v>1.149888673683962E-2</v>
      </c>
      <c r="K179" s="298">
        <v>1.9529144517191219E-2</v>
      </c>
      <c r="L179" s="298">
        <v>1.3396671595983369E-2</v>
      </c>
      <c r="M179" s="298">
        <v>-1.1089119134482585E-2</v>
      </c>
      <c r="N179" s="298">
        <v>4.2117150388513422E-2</v>
      </c>
    </row>
    <row r="180" spans="2:14" x14ac:dyDescent="0.3">
      <c r="B180" s="292" t="s">
        <v>477</v>
      </c>
      <c r="C180">
        <v>1</v>
      </c>
      <c r="D180" s="298">
        <v>65.680823833333335</v>
      </c>
      <c r="E180" s="298">
        <v>1.9682384684467712E-2</v>
      </c>
      <c r="F180" s="298">
        <v>1.5446700502664243E-2</v>
      </c>
      <c r="G180" s="298">
        <v>4.2356841818034698E-3</v>
      </c>
      <c r="H180" s="298">
        <v>0.31983813844028708</v>
      </c>
      <c r="I180" s="298">
        <v>1.8338168542116756E-3</v>
      </c>
      <c r="J180" s="298">
        <v>1.1805103666392874E-2</v>
      </c>
      <c r="K180" s="298">
        <v>1.9088297338935613E-2</v>
      </c>
      <c r="L180" s="298">
        <v>1.3369575190537086E-2</v>
      </c>
      <c r="M180" s="298">
        <v>-1.1102626167736282E-2</v>
      </c>
      <c r="N180" s="298">
        <v>4.1996027173064769E-2</v>
      </c>
    </row>
    <row r="181" spans="2:14" x14ac:dyDescent="0.3">
      <c r="B181" s="292" t="s">
        <v>514</v>
      </c>
      <c r="C181">
        <v>1</v>
      </c>
      <c r="D181" s="298">
        <v>66.833394666666663</v>
      </c>
      <c r="E181" s="298">
        <v>1.7344892450183644E-2</v>
      </c>
      <c r="F181" s="298">
        <v>1.5379842767332331E-2</v>
      </c>
      <c r="G181" s="298">
        <v>1.9650496828513137E-3</v>
      </c>
      <c r="H181" s="298">
        <v>0.14838165583871241</v>
      </c>
      <c r="I181" s="298">
        <v>1.6680459844517913E-3</v>
      </c>
      <c r="J181" s="298">
        <v>1.2067434024995815E-2</v>
      </c>
      <c r="K181" s="298">
        <v>1.8692251509668849E-2</v>
      </c>
      <c r="L181" s="298">
        <v>1.3347847539093323E-2</v>
      </c>
      <c r="M181" s="298">
        <v>-1.11263370934097E-2</v>
      </c>
      <c r="N181" s="298">
        <v>4.1886022628074365E-2</v>
      </c>
    </row>
    <row r="182" spans="2:14" x14ac:dyDescent="0.3">
      <c r="B182" s="292" t="s">
        <v>515</v>
      </c>
      <c r="C182">
        <v>1</v>
      </c>
      <c r="D182" s="298">
        <v>59.234572999999997</v>
      </c>
      <c r="E182" s="298">
        <v>3.0940419845121334E-2</v>
      </c>
      <c r="F182" s="298">
        <v>1.5820631301218011E-2</v>
      </c>
      <c r="G182" s="298">
        <v>1.5119788543903324E-2</v>
      </c>
      <c r="H182" s="298">
        <v>1.1417010366985847</v>
      </c>
      <c r="I182" s="298">
        <v>3.0296769374737876E-3</v>
      </c>
      <c r="J182" s="298">
        <v>9.8042933419010755E-3</v>
      </c>
      <c r="K182" s="298">
        <v>2.1836969260534946E-2</v>
      </c>
      <c r="L182" s="298">
        <v>1.358534500357258E-2</v>
      </c>
      <c r="M182" s="298">
        <v>-1.1157171455389445E-2</v>
      </c>
      <c r="N182" s="298">
        <v>4.2798434057825463E-2</v>
      </c>
    </row>
    <row r="183" spans="2:14" x14ac:dyDescent="0.3">
      <c r="B183" s="292" t="s">
        <v>516</v>
      </c>
      <c r="C183">
        <v>1</v>
      </c>
      <c r="D183" s="298">
        <v>59.304736499999997</v>
      </c>
      <c r="E183" s="298">
        <v>4.5354725931688732E-2</v>
      </c>
      <c r="F183" s="298">
        <v>1.5816561293043853E-2</v>
      </c>
      <c r="G183" s="298">
        <v>2.9538164638644879E-2</v>
      </c>
      <c r="H183" s="298">
        <v>2.2304381501229784</v>
      </c>
      <c r="I183" s="298">
        <v>3.01532296148451E-3</v>
      </c>
      <c r="J183" s="298">
        <v>9.8287274852895002E-3</v>
      </c>
      <c r="K183" s="298">
        <v>2.1804395100798207E-2</v>
      </c>
      <c r="L183" s="298">
        <v>1.3582151121331616E-2</v>
      </c>
      <c r="M183" s="298">
        <v>-1.1154899046414687E-2</v>
      </c>
      <c r="N183" s="298">
        <v>4.2788021632502393E-2</v>
      </c>
    </row>
    <row r="184" spans="2:14" x14ac:dyDescent="0.3">
      <c r="B184" s="292" t="s">
        <v>517</v>
      </c>
      <c r="C184">
        <v>1</v>
      </c>
      <c r="D184" s="298">
        <v>59.093418700000001</v>
      </c>
      <c r="E184" s="298">
        <v>1.1696541913059383E-2</v>
      </c>
      <c r="F184" s="298">
        <v>1.5828819307158667E-2</v>
      </c>
      <c r="G184" s="298">
        <v>-4.1322773940992846E-3</v>
      </c>
      <c r="H184" s="298">
        <v>-0.31202985220792812</v>
      </c>
      <c r="I184" s="298">
        <v>3.0586058243536191E-3</v>
      </c>
      <c r="J184" s="298">
        <v>9.7550343117887607E-3</v>
      </c>
      <c r="K184" s="298">
        <v>2.1902604302528574E-2</v>
      </c>
      <c r="L184" s="298">
        <v>1.3591825709204921E-2</v>
      </c>
      <c r="M184" s="298">
        <v>-1.1161852846451728E-2</v>
      </c>
      <c r="N184" s="298">
        <v>4.2819491460769063E-2</v>
      </c>
    </row>
    <row r="185" spans="2:14" x14ac:dyDescent="0.3">
      <c r="B185" s="292" t="s">
        <v>518</v>
      </c>
      <c r="C185">
        <v>1</v>
      </c>
      <c r="D185" s="298">
        <v>58.943842699999998</v>
      </c>
      <c r="E185" s="298">
        <v>2.7609714718816913E-2</v>
      </c>
      <c r="F185" s="298">
        <v>1.5837495834735791E-2</v>
      </c>
      <c r="G185" s="298">
        <v>1.1772218884081122E-2</v>
      </c>
      <c r="H185" s="298">
        <v>0.88892476671689691</v>
      </c>
      <c r="I185" s="298">
        <v>3.0893342460772783E-3</v>
      </c>
      <c r="J185" s="298">
        <v>9.7026902837550593E-3</v>
      </c>
      <c r="K185" s="298">
        <v>2.1972301385716521E-2</v>
      </c>
      <c r="L185" s="298">
        <v>1.3598773569870916E-2</v>
      </c>
      <c r="M185" s="298">
        <v>-1.1166973393190963E-2</v>
      </c>
      <c r="N185" s="298">
        <v>4.2841965062662545E-2</v>
      </c>
    </row>
    <row r="186" spans="2:14" x14ac:dyDescent="0.3">
      <c r="B186" s="292" t="s">
        <v>519</v>
      </c>
      <c r="C186">
        <v>1</v>
      </c>
      <c r="D186" s="298">
        <v>59.03151798333333</v>
      </c>
      <c r="E186" s="298">
        <v>7.7306495029550561E-3</v>
      </c>
      <c r="F186" s="298">
        <v>1.5832410012052513E-2</v>
      </c>
      <c r="G186" s="298">
        <v>-8.1017605090974582E-3</v>
      </c>
      <c r="H186" s="298">
        <v>-0.61176704591215769</v>
      </c>
      <c r="I186" s="298">
        <v>3.0713134579526632E-3</v>
      </c>
      <c r="J186" s="298">
        <v>9.7333901748255826E-3</v>
      </c>
      <c r="K186" s="298">
        <v>2.1931429849279444E-2</v>
      </c>
      <c r="L186" s="298">
        <v>1.3594690981321903E-2</v>
      </c>
      <c r="M186" s="298">
        <v>-1.1163952004126381E-2</v>
      </c>
      <c r="N186" s="298">
        <v>4.2828772028231404E-2</v>
      </c>
    </row>
    <row r="187" spans="2:14" ht="15" thickBot="1" x14ac:dyDescent="0.35">
      <c r="B187" s="296" t="s">
        <v>520</v>
      </c>
      <c r="C187" s="305">
        <v>1</v>
      </c>
      <c r="D187" s="299">
        <v>58.81283333333333</v>
      </c>
      <c r="E187" s="299">
        <v>1.7307510377808869E-2</v>
      </c>
      <c r="F187" s="299">
        <v>1.5845095358608237E-2</v>
      </c>
      <c r="G187" s="299">
        <v>1.4624150192006323E-3</v>
      </c>
      <c r="H187" s="299">
        <v>0.11042751944954834</v>
      </c>
      <c r="I187" s="299">
        <v>3.1163088398552924E-3</v>
      </c>
      <c r="J187" s="299">
        <v>9.656723610361885E-3</v>
      </c>
      <c r="K187" s="299">
        <v>2.2033467106854589E-2</v>
      </c>
      <c r="L187" s="299">
        <v>1.360492694967504E-2</v>
      </c>
      <c r="M187" s="299">
        <v>-1.1171593262097903E-2</v>
      </c>
      <c r="N187" s="299">
        <v>4.286178397931438E-2</v>
      </c>
    </row>
    <row r="207" spans="6:6" x14ac:dyDescent="0.3">
      <c r="F207" t="s">
        <v>338</v>
      </c>
    </row>
    <row r="227" spans="6:6" x14ac:dyDescent="0.3">
      <c r="F227" t="s">
        <v>338</v>
      </c>
    </row>
    <row r="247" spans="6:6" x14ac:dyDescent="0.3">
      <c r="F247" t="s">
        <v>338</v>
      </c>
    </row>
  </sheetData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5068-9F17-4F06-9350-8CDC83FFCB44}">
  <dimension ref="B1:N247"/>
  <sheetViews>
    <sheetView topLeftCell="A177" zoomScaleNormal="100" workbookViewId="0"/>
  </sheetViews>
  <sheetFormatPr baseColWidth="10" defaultColWidth="11.44140625" defaultRowHeight="14.4" x14ac:dyDescent="0.3"/>
  <cols>
    <col min="1" max="1" width="6.33203125" customWidth="1"/>
  </cols>
  <sheetData>
    <row r="1" spans="2:9" x14ac:dyDescent="0.3">
      <c r="B1" t="s">
        <v>602</v>
      </c>
    </row>
    <row r="2" spans="2:9" x14ac:dyDescent="0.3">
      <c r="B2" t="s">
        <v>600</v>
      </c>
    </row>
    <row r="3" spans="2:9" x14ac:dyDescent="0.3">
      <c r="B3" t="s">
        <v>597</v>
      </c>
    </row>
    <row r="4" spans="2:9" x14ac:dyDescent="0.3">
      <c r="B4" t="s">
        <v>350</v>
      </c>
    </row>
    <row r="5" spans="2:9" x14ac:dyDescent="0.3">
      <c r="B5" t="s">
        <v>351</v>
      </c>
    </row>
    <row r="6" spans="2:9" ht="34.200000000000003" customHeight="1" x14ac:dyDescent="0.3"/>
    <row r="7" spans="2:9" x14ac:dyDescent="0.3">
      <c r="B7" s="291"/>
    </row>
    <row r="10" spans="2:9" x14ac:dyDescent="0.3">
      <c r="B10" t="s">
        <v>313</v>
      </c>
    </row>
    <row r="11" spans="2:9" ht="15" thickBot="1" x14ac:dyDescent="0.35"/>
    <row r="12" spans="2:9" ht="28.8" x14ac:dyDescent="0.3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3">
      <c r="B13" s="303" t="s">
        <v>308</v>
      </c>
      <c r="C13" s="304">
        <v>95</v>
      </c>
      <c r="D13" s="304">
        <v>0</v>
      </c>
      <c r="E13" s="304">
        <v>95</v>
      </c>
      <c r="F13" s="306">
        <v>0.25409999999999999</v>
      </c>
      <c r="G13" s="306">
        <v>5.5</v>
      </c>
      <c r="H13" s="306">
        <v>1.3735242105263157</v>
      </c>
      <c r="I13" s="306">
        <v>0.99457231153147507</v>
      </c>
    </row>
    <row r="14" spans="2:9" ht="15" thickBot="1" x14ac:dyDescent="0.35">
      <c r="B14" s="296" t="s">
        <v>309</v>
      </c>
      <c r="C14" s="305">
        <v>95</v>
      </c>
      <c r="D14" s="305">
        <v>0</v>
      </c>
      <c r="E14" s="305">
        <v>95</v>
      </c>
      <c r="F14" s="299">
        <v>13.4</v>
      </c>
      <c r="G14" s="299">
        <v>97.8</v>
      </c>
      <c r="H14" s="299">
        <v>70.55086315789471</v>
      </c>
      <c r="I14" s="299">
        <v>26.588865161391329</v>
      </c>
    </row>
    <row r="17" spans="2:4" x14ac:dyDescent="0.3">
      <c r="B17" t="s">
        <v>352</v>
      </c>
    </row>
    <row r="18" spans="2:4" ht="15" thickBot="1" x14ac:dyDescent="0.35"/>
    <row r="19" spans="2:4" x14ac:dyDescent="0.3">
      <c r="B19" s="293"/>
      <c r="C19" s="294" t="s">
        <v>309</v>
      </c>
      <c r="D19" s="307" t="s">
        <v>308</v>
      </c>
    </row>
    <row r="20" spans="2:4" x14ac:dyDescent="0.3">
      <c r="B20" s="295" t="s">
        <v>309</v>
      </c>
      <c r="C20" s="310">
        <v>1</v>
      </c>
      <c r="D20" s="306">
        <v>0.58328513662168946</v>
      </c>
    </row>
    <row r="21" spans="2:4" ht="15" thickBot="1" x14ac:dyDescent="0.35">
      <c r="B21" s="308" t="s">
        <v>308</v>
      </c>
      <c r="C21" s="309">
        <v>0.58328513662168946</v>
      </c>
      <c r="D21" s="311">
        <v>1</v>
      </c>
    </row>
    <row r="24" spans="2:4" x14ac:dyDescent="0.3">
      <c r="B24" s="290" t="s">
        <v>487</v>
      </c>
    </row>
    <row r="26" spans="2:4" x14ac:dyDescent="0.3">
      <c r="B26" t="s">
        <v>488</v>
      </c>
    </row>
    <row r="27" spans="2:4" ht="15" thickBot="1" x14ac:dyDescent="0.35"/>
    <row r="28" spans="2:4" x14ac:dyDescent="0.3">
      <c r="B28" s="312" t="s">
        <v>315</v>
      </c>
      <c r="C28" s="654">
        <v>95</v>
      </c>
    </row>
    <row r="29" spans="2:4" x14ac:dyDescent="0.3">
      <c r="B29" s="292" t="s">
        <v>355</v>
      </c>
      <c r="C29">
        <v>95</v>
      </c>
    </row>
    <row r="30" spans="2:4" x14ac:dyDescent="0.3">
      <c r="B30" s="292" t="s">
        <v>356</v>
      </c>
      <c r="C30">
        <v>93</v>
      </c>
    </row>
    <row r="31" spans="2:4" x14ac:dyDescent="0.3">
      <c r="B31" s="292" t="s">
        <v>357</v>
      </c>
      <c r="C31" s="298">
        <v>0.3402215506037829</v>
      </c>
    </row>
    <row r="32" spans="2:4" x14ac:dyDescent="0.3">
      <c r="B32" s="292" t="s">
        <v>358</v>
      </c>
      <c r="C32" s="298">
        <v>0.33312715867479131</v>
      </c>
    </row>
    <row r="33" spans="2:7" x14ac:dyDescent="0.3">
      <c r="B33" s="292" t="s">
        <v>359</v>
      </c>
      <c r="C33" s="298">
        <v>0.65965333120548075</v>
      </c>
    </row>
    <row r="34" spans="2:7" x14ac:dyDescent="0.3">
      <c r="B34" s="292" t="s">
        <v>360</v>
      </c>
      <c r="C34" s="298">
        <v>0.81219045254514088</v>
      </c>
    </row>
    <row r="35" spans="2:7" x14ac:dyDescent="0.3">
      <c r="B35" s="292" t="s">
        <v>361</v>
      </c>
      <c r="C35" s="298">
        <v>52.223543888944114</v>
      </c>
    </row>
    <row r="36" spans="2:7" x14ac:dyDescent="0.3">
      <c r="B36" s="292" t="s">
        <v>362</v>
      </c>
      <c r="C36" s="298">
        <v>1.1510900416394894</v>
      </c>
    </row>
    <row r="37" spans="2:7" x14ac:dyDescent="0.3">
      <c r="B37" s="292" t="s">
        <v>363</v>
      </c>
      <c r="C37" s="298">
        <v>2</v>
      </c>
    </row>
    <row r="38" spans="2:7" x14ac:dyDescent="0.3">
      <c r="B38" s="292" t="s">
        <v>364</v>
      </c>
      <c r="C38" s="298">
        <v>-37.545232434567986</v>
      </c>
    </row>
    <row r="39" spans="2:7" x14ac:dyDescent="0.3">
      <c r="B39" s="292" t="s">
        <v>365</v>
      </c>
      <c r="C39" s="298">
        <v>-32.437478651366902</v>
      </c>
    </row>
    <row r="40" spans="2:7" ht="15" thickBot="1" x14ac:dyDescent="0.35">
      <c r="B40" s="296" t="s">
        <v>366</v>
      </c>
      <c r="C40" s="299">
        <v>0.68815601711218344</v>
      </c>
    </row>
    <row r="43" spans="2:7" x14ac:dyDescent="0.3">
      <c r="B43" t="s">
        <v>489</v>
      </c>
    </row>
    <row r="44" spans="2:7" ht="15" thickBot="1" x14ac:dyDescent="0.35"/>
    <row r="45" spans="2:7" ht="28.8" x14ac:dyDescent="0.3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3">
      <c r="B46" s="295" t="s">
        <v>373</v>
      </c>
      <c r="C46" s="313">
        <v>1</v>
      </c>
      <c r="D46" s="297">
        <v>31.634603987206042</v>
      </c>
      <c r="E46" s="297">
        <v>31.634603987206042</v>
      </c>
      <c r="F46" s="297">
        <v>47.956407541208826</v>
      </c>
      <c r="G46" s="659">
        <v>5.5488307211626072E-10</v>
      </c>
    </row>
    <row r="47" spans="2:7" x14ac:dyDescent="0.3">
      <c r="B47" s="292" t="s">
        <v>374</v>
      </c>
      <c r="C47">
        <v>93</v>
      </c>
      <c r="D47" s="298">
        <v>61.347759802109714</v>
      </c>
      <c r="E47" s="298">
        <v>0.65965333120548075</v>
      </c>
      <c r="F47" s="298"/>
      <c r="G47" s="657"/>
    </row>
    <row r="48" spans="2:7" ht="15" thickBot="1" x14ac:dyDescent="0.35">
      <c r="B48" s="296" t="s">
        <v>375</v>
      </c>
      <c r="C48" s="305">
        <v>94</v>
      </c>
      <c r="D48" s="299">
        <v>92.982363789315755</v>
      </c>
      <c r="E48" s="299"/>
      <c r="F48" s="299"/>
      <c r="G48" s="658"/>
    </row>
    <row r="49" spans="2:8" x14ac:dyDescent="0.3">
      <c r="B49" s="301" t="s">
        <v>376</v>
      </c>
    </row>
    <row r="52" spans="2:8" x14ac:dyDescent="0.3">
      <c r="B52" t="s">
        <v>490</v>
      </c>
    </row>
    <row r="53" spans="2:8" ht="15" thickBot="1" x14ac:dyDescent="0.35"/>
    <row r="54" spans="2:8" ht="28.8" x14ac:dyDescent="0.3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3">
      <c r="B55" s="295" t="s">
        <v>384</v>
      </c>
      <c r="C55" s="297">
        <v>-0.16576350764222592</v>
      </c>
      <c r="D55" s="297">
        <v>0.23738413837875333</v>
      </c>
      <c r="E55" s="297">
        <v>-0.69829226491007335</v>
      </c>
      <c r="F55" s="655">
        <v>0.48673684873435735</v>
      </c>
      <c r="G55" s="297">
        <v>-0.63716136033165782</v>
      </c>
      <c r="H55" s="297">
        <v>0.30563434504720599</v>
      </c>
    </row>
    <row r="56" spans="2:8" ht="15" thickBot="1" x14ac:dyDescent="0.35">
      <c r="B56" s="296" t="s">
        <v>309</v>
      </c>
      <c r="C56" s="299">
        <v>2.1818127366118465E-2</v>
      </c>
      <c r="D56" s="299">
        <v>3.1506064048946705E-3</v>
      </c>
      <c r="E56" s="299">
        <v>6.9250565009398173</v>
      </c>
      <c r="F56" s="658">
        <v>5.5488302841411041E-10</v>
      </c>
      <c r="G56" s="299">
        <v>1.5561647450989275E-2</v>
      </c>
      <c r="H56" s="299">
        <v>2.8074607281247655E-2</v>
      </c>
    </row>
    <row r="59" spans="2:8" x14ac:dyDescent="0.3">
      <c r="B59" t="s">
        <v>491</v>
      </c>
    </row>
    <row r="61" spans="2:8" x14ac:dyDescent="0.3">
      <c r="B61" t="s">
        <v>601</v>
      </c>
    </row>
    <row r="64" spans="2:8" x14ac:dyDescent="0.3">
      <c r="B64" t="s">
        <v>492</v>
      </c>
    </row>
    <row r="65" spans="2:8" ht="15" thickBot="1" x14ac:dyDescent="0.35"/>
    <row r="66" spans="2:8" ht="28.8" x14ac:dyDescent="0.3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" thickBot="1" x14ac:dyDescent="0.35">
      <c r="B67" s="314" t="s">
        <v>309</v>
      </c>
      <c r="C67" s="315">
        <v>0.58328513662168946</v>
      </c>
      <c r="D67" s="315">
        <v>8.4228213378841066E-2</v>
      </c>
      <c r="E67" s="315">
        <v>6.9250565009398182</v>
      </c>
      <c r="F67" s="663">
        <v>5.5488302841411041E-10</v>
      </c>
      <c r="G67" s="315">
        <v>0.41602459767488553</v>
      </c>
      <c r="H67" s="315">
        <v>0.75054567556849339</v>
      </c>
    </row>
    <row r="87" spans="2:14" x14ac:dyDescent="0.3">
      <c r="F87" t="s">
        <v>338</v>
      </c>
    </row>
    <row r="90" spans="2:14" x14ac:dyDescent="0.3">
      <c r="B90" t="s">
        <v>493</v>
      </c>
    </row>
    <row r="91" spans="2:14" ht="15" thickBot="1" x14ac:dyDescent="0.35"/>
    <row r="92" spans="2:14" ht="28.95" customHeight="1" x14ac:dyDescent="0.3">
      <c r="B92" s="293" t="s">
        <v>388</v>
      </c>
      <c r="C92" s="294" t="s">
        <v>389</v>
      </c>
      <c r="D92" s="294" t="s">
        <v>309</v>
      </c>
      <c r="E92" s="294" t="s">
        <v>308</v>
      </c>
      <c r="F92" s="294" t="s">
        <v>494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3">
      <c r="B93" s="295" t="s">
        <v>390</v>
      </c>
      <c r="C93" s="313">
        <v>1</v>
      </c>
      <c r="D93" s="297">
        <v>89.6</v>
      </c>
      <c r="E93" s="297">
        <v>1.28</v>
      </c>
      <c r="F93" s="297">
        <v>1.7891407043619885</v>
      </c>
      <c r="G93" s="297">
        <v>-0.50914070436198844</v>
      </c>
      <c r="H93" s="297">
        <v>-0.62687354027187459</v>
      </c>
      <c r="I93" s="297">
        <v>0.10269215864754884</v>
      </c>
      <c r="J93" s="297">
        <v>1.5852144294006039</v>
      </c>
      <c r="K93" s="297">
        <v>1.9930669793233731</v>
      </c>
      <c r="L93" s="297">
        <v>0.81865683326603589</v>
      </c>
      <c r="M93" s="297">
        <v>0.16345047953574499</v>
      </c>
      <c r="N93" s="297">
        <v>3.4148309291882319</v>
      </c>
    </row>
    <row r="94" spans="2:14" x14ac:dyDescent="0.3">
      <c r="B94" s="292" t="s">
        <v>391</v>
      </c>
      <c r="C94">
        <v>1</v>
      </c>
      <c r="D94" s="298">
        <v>94.800000000000011</v>
      </c>
      <c r="E94" s="298">
        <v>1.88</v>
      </c>
      <c r="F94" s="298">
        <v>1.9025949666658046</v>
      </c>
      <c r="G94" s="298">
        <v>-2.2594966665804739E-2</v>
      </c>
      <c r="H94" s="298">
        <v>-2.7819788566831163E-2</v>
      </c>
      <c r="I94" s="298">
        <v>0.11305131893822068</v>
      </c>
      <c r="J94" s="298">
        <v>1.6780974524041055</v>
      </c>
      <c r="K94" s="298">
        <v>2.1270924809275038</v>
      </c>
      <c r="L94" s="298">
        <v>0.82002068993358457</v>
      </c>
      <c r="M94" s="298">
        <v>0.27419639279463537</v>
      </c>
      <c r="N94" s="298">
        <v>3.5309935405369739</v>
      </c>
    </row>
    <row r="95" spans="2:14" x14ac:dyDescent="0.3">
      <c r="B95" s="292" t="s">
        <v>392</v>
      </c>
      <c r="C95">
        <v>1</v>
      </c>
      <c r="D95" s="298">
        <v>68.45</v>
      </c>
      <c r="E95" s="298">
        <v>1.42</v>
      </c>
      <c r="F95" s="298">
        <v>1.3276873105685831</v>
      </c>
      <c r="G95" s="298">
        <v>9.2312689431416795E-2</v>
      </c>
      <c r="H95" s="298">
        <v>0.11365891970551836</v>
      </c>
      <c r="I95" s="298">
        <v>8.3591448983352024E-2</v>
      </c>
      <c r="J95" s="298">
        <v>1.1616912595136522</v>
      </c>
      <c r="K95" s="298">
        <v>1.4936833616235141</v>
      </c>
      <c r="L95" s="298">
        <v>0.81648077843181166</v>
      </c>
      <c r="M95" s="298">
        <v>-0.29368170061974208</v>
      </c>
      <c r="N95" s="298">
        <v>2.9490563217569083</v>
      </c>
    </row>
    <row r="96" spans="2:14" x14ac:dyDescent="0.3">
      <c r="B96" s="292" t="s">
        <v>393</v>
      </c>
      <c r="C96">
        <v>1</v>
      </c>
      <c r="D96" s="298">
        <v>96.600000000000009</v>
      </c>
      <c r="E96" s="298">
        <v>1.42</v>
      </c>
      <c r="F96" s="298">
        <v>1.9418675959248179</v>
      </c>
      <c r="G96" s="298">
        <v>-0.52186759592481802</v>
      </c>
      <c r="H96" s="298">
        <v>-0.64254337672827178</v>
      </c>
      <c r="I96" s="298">
        <v>0.116958535160092</v>
      </c>
      <c r="J96" s="298">
        <v>1.7096111246006855</v>
      </c>
      <c r="K96" s="298">
        <v>2.1741240672489504</v>
      </c>
      <c r="L96" s="298">
        <v>0.82056847986763126</v>
      </c>
      <c r="M96" s="298">
        <v>0.31238121980873834</v>
      </c>
      <c r="N96" s="298">
        <v>3.5713539720408978</v>
      </c>
    </row>
    <row r="97" spans="2:14" x14ac:dyDescent="0.3">
      <c r="B97" s="292" t="s">
        <v>394</v>
      </c>
      <c r="C97">
        <v>1</v>
      </c>
      <c r="D97" s="298">
        <v>89.800000000000011</v>
      </c>
      <c r="E97" s="298">
        <v>1.08</v>
      </c>
      <c r="F97" s="298">
        <v>1.7935043298352125</v>
      </c>
      <c r="G97" s="298">
        <v>-0.71350432983521239</v>
      </c>
      <c r="H97" s="298">
        <v>-0.87849386507723859</v>
      </c>
      <c r="I97" s="298">
        <v>0.10306168850355939</v>
      </c>
      <c r="J97" s="298">
        <v>1.5888442418153073</v>
      </c>
      <c r="K97" s="298">
        <v>1.9981644178551177</v>
      </c>
      <c r="L97" s="298">
        <v>0.81870326910467717</v>
      </c>
      <c r="M97" s="298">
        <v>0.16772189263634441</v>
      </c>
      <c r="N97" s="298">
        <v>3.4192867670340803</v>
      </c>
    </row>
    <row r="98" spans="2:14" x14ac:dyDescent="0.3">
      <c r="B98" s="292" t="s">
        <v>395</v>
      </c>
      <c r="C98">
        <v>1</v>
      </c>
      <c r="D98" s="298">
        <v>97.8</v>
      </c>
      <c r="E98" s="298">
        <v>1.79</v>
      </c>
      <c r="F98" s="298">
        <v>1.9680493487641597</v>
      </c>
      <c r="G98" s="298">
        <v>-0.17804934876415968</v>
      </c>
      <c r="H98" s="298">
        <v>-0.21922117922737319</v>
      </c>
      <c r="I98" s="298">
        <v>0.11964182319238016</v>
      </c>
      <c r="J98" s="298">
        <v>1.7304643991970972</v>
      </c>
      <c r="K98" s="298">
        <v>2.2056342983312223</v>
      </c>
      <c r="L98" s="298">
        <v>0.82095523450568086</v>
      </c>
      <c r="M98" s="298">
        <v>0.33779495458613473</v>
      </c>
      <c r="N98" s="298">
        <v>3.5983037429421847</v>
      </c>
    </row>
    <row r="99" spans="2:14" x14ac:dyDescent="0.3">
      <c r="B99" s="292" t="s">
        <v>396</v>
      </c>
      <c r="C99">
        <v>1</v>
      </c>
      <c r="D99" s="298">
        <v>93.919999999999987</v>
      </c>
      <c r="E99" s="298">
        <v>1.08</v>
      </c>
      <c r="F99" s="298">
        <v>1.88339501458362</v>
      </c>
      <c r="G99" s="298">
        <v>-0.80339501458361995</v>
      </c>
      <c r="H99" s="298">
        <v>-0.98917071983060267</v>
      </c>
      <c r="I99" s="298">
        <v>0.11119643594925126</v>
      </c>
      <c r="J99" s="298">
        <v>1.6625809303268155</v>
      </c>
      <c r="K99" s="298">
        <v>2.1042090988404247</v>
      </c>
      <c r="L99" s="298">
        <v>0.81976702701029436</v>
      </c>
      <c r="M99" s="298">
        <v>0.25550016500575268</v>
      </c>
      <c r="N99" s="298">
        <v>3.5112898641614874</v>
      </c>
    </row>
    <row r="100" spans="2:14" x14ac:dyDescent="0.3">
      <c r="B100" s="292" t="s">
        <v>397</v>
      </c>
      <c r="C100">
        <v>1</v>
      </c>
      <c r="D100" s="298">
        <v>97.6</v>
      </c>
      <c r="E100" s="298">
        <v>1.33</v>
      </c>
      <c r="F100" s="298">
        <v>1.9636857232909362</v>
      </c>
      <c r="G100" s="298">
        <v>-0.63368572329093609</v>
      </c>
      <c r="H100" s="298">
        <v>-0.78021813886776314</v>
      </c>
      <c r="I100" s="298">
        <v>0.11919047546253851</v>
      </c>
      <c r="J100" s="298">
        <v>1.7269970608646941</v>
      </c>
      <c r="K100" s="298">
        <v>2.2003743857171782</v>
      </c>
      <c r="L100" s="298">
        <v>0.82088957883899749</v>
      </c>
      <c r="M100" s="298">
        <v>0.33356170825493292</v>
      </c>
      <c r="N100" s="298">
        <v>3.5938097383269394</v>
      </c>
    </row>
    <row r="101" spans="2:14" x14ac:dyDescent="0.3">
      <c r="B101" s="292" t="s">
        <v>398</v>
      </c>
      <c r="C101">
        <v>1</v>
      </c>
      <c r="D101" s="298">
        <v>96</v>
      </c>
      <c r="E101" s="298">
        <v>1.23</v>
      </c>
      <c r="F101" s="298">
        <v>1.9287767195051468</v>
      </c>
      <c r="G101" s="298">
        <v>-0.69877671950514686</v>
      </c>
      <c r="H101" s="298">
        <v>-0.86036066702755221</v>
      </c>
      <c r="I101" s="298">
        <v>0.11563989760532209</v>
      </c>
      <c r="J101" s="298">
        <v>1.699138801029741</v>
      </c>
      <c r="K101" s="298">
        <v>2.1584146379805524</v>
      </c>
      <c r="L101" s="298">
        <v>0.82038156800579698</v>
      </c>
      <c r="M101" s="298">
        <v>0.29966151330342061</v>
      </c>
      <c r="N101" s="298">
        <v>3.5578919257068731</v>
      </c>
    </row>
    <row r="102" spans="2:14" x14ac:dyDescent="0.3">
      <c r="B102" s="292" t="s">
        <v>399</v>
      </c>
      <c r="C102">
        <v>1</v>
      </c>
      <c r="D102" s="298">
        <v>95.3</v>
      </c>
      <c r="E102" s="298">
        <v>2.09</v>
      </c>
      <c r="F102" s="298">
        <v>1.9135040303488637</v>
      </c>
      <c r="G102" s="298">
        <v>0.17649596965113612</v>
      </c>
      <c r="H102" s="298">
        <v>0.21730859935382782</v>
      </c>
      <c r="I102" s="298">
        <v>0.11412180774634616</v>
      </c>
      <c r="J102" s="298">
        <v>1.6868807374697523</v>
      </c>
      <c r="K102" s="298">
        <v>2.1401273232279752</v>
      </c>
      <c r="L102" s="298">
        <v>0.8201689571111398</v>
      </c>
      <c r="M102" s="298">
        <v>0.28481102724749729</v>
      </c>
      <c r="N102" s="298">
        <v>3.54219703345023</v>
      </c>
    </row>
    <row r="103" spans="2:14" x14ac:dyDescent="0.3">
      <c r="B103" s="292" t="s">
        <v>400</v>
      </c>
      <c r="C103">
        <v>1</v>
      </c>
      <c r="D103" s="298">
        <v>96.3</v>
      </c>
      <c r="E103" s="298">
        <v>2.15</v>
      </c>
      <c r="F103" s="298">
        <v>1.9353221577149824</v>
      </c>
      <c r="G103" s="298">
        <v>0.21467784228501752</v>
      </c>
      <c r="H103" s="298">
        <v>0.26431958367927982</v>
      </c>
      <c r="I103" s="298">
        <v>0.11629724443690509</v>
      </c>
      <c r="J103" s="298">
        <v>1.7043788787087646</v>
      </c>
      <c r="K103" s="298">
        <v>2.1662654367212002</v>
      </c>
      <c r="L103" s="298">
        <v>0.82047448483733976</v>
      </c>
      <c r="M103" s="298">
        <v>0.30602243710059529</v>
      </c>
      <c r="N103" s="298">
        <v>3.5646218783293695</v>
      </c>
    </row>
    <row r="104" spans="2:14" x14ac:dyDescent="0.3">
      <c r="B104" s="292" t="s">
        <v>401</v>
      </c>
      <c r="C104">
        <v>1</v>
      </c>
      <c r="D104" s="298">
        <v>96.4</v>
      </c>
      <c r="E104" s="298">
        <v>0.34599999999999997</v>
      </c>
      <c r="F104" s="298">
        <v>1.9375039704515944</v>
      </c>
      <c r="G104" s="298">
        <v>-1.5915039704515945</v>
      </c>
      <c r="H104" s="298">
        <v>-1.9595206585651659</v>
      </c>
      <c r="I104" s="298">
        <v>0.116517239775617</v>
      </c>
      <c r="J104" s="298">
        <v>1.7061238243026149</v>
      </c>
      <c r="K104" s="298">
        <v>2.1688841166005739</v>
      </c>
      <c r="L104" s="298">
        <v>0.82050569673245377</v>
      </c>
      <c r="M104" s="298">
        <v>0.30814226919926058</v>
      </c>
      <c r="N104" s="298">
        <v>3.566865671703928</v>
      </c>
    </row>
    <row r="105" spans="2:14" x14ac:dyDescent="0.3">
      <c r="B105" s="292" t="s">
        <v>402</v>
      </c>
      <c r="C105">
        <v>1</v>
      </c>
      <c r="D105" s="298">
        <v>95.2</v>
      </c>
      <c r="E105" s="298">
        <v>1.52</v>
      </c>
      <c r="F105" s="298">
        <v>1.9113222176122522</v>
      </c>
      <c r="G105" s="298">
        <v>-0.39132221761225217</v>
      </c>
      <c r="H105" s="298">
        <v>-0.48181090578690694</v>
      </c>
      <c r="I105" s="298">
        <v>0.11390677193451104</v>
      </c>
      <c r="J105" s="298">
        <v>1.685125943238432</v>
      </c>
      <c r="K105" s="298">
        <v>2.1375184919860724</v>
      </c>
      <c r="L105" s="298">
        <v>0.82013906375566659</v>
      </c>
      <c r="M105" s="298">
        <v>0.28268857679042148</v>
      </c>
      <c r="N105" s="298">
        <v>3.5399558584340829</v>
      </c>
    </row>
    <row r="106" spans="2:14" x14ac:dyDescent="0.3">
      <c r="B106" s="292" t="s">
        <v>403</v>
      </c>
      <c r="C106">
        <v>1</v>
      </c>
      <c r="D106" s="298">
        <v>96.3</v>
      </c>
      <c r="E106" s="298">
        <v>1.58</v>
      </c>
      <c r="F106" s="298">
        <v>1.9353221577149824</v>
      </c>
      <c r="G106" s="298">
        <v>-0.35532215771498232</v>
      </c>
      <c r="H106" s="298">
        <v>-0.43748625288750709</v>
      </c>
      <c r="I106" s="298">
        <v>0.11629724443690509</v>
      </c>
      <c r="J106" s="298">
        <v>1.7043788787087646</v>
      </c>
      <c r="K106" s="298">
        <v>2.1662654367212002</v>
      </c>
      <c r="L106" s="298">
        <v>0.82047448483733976</v>
      </c>
      <c r="M106" s="298">
        <v>0.30602243710059529</v>
      </c>
      <c r="N106" s="298">
        <v>3.5646218783293695</v>
      </c>
    </row>
    <row r="107" spans="2:14" x14ac:dyDescent="0.3">
      <c r="B107" s="292" t="s">
        <v>404</v>
      </c>
      <c r="C107">
        <v>1</v>
      </c>
      <c r="D107" s="298">
        <v>83.8</v>
      </c>
      <c r="E107" s="298">
        <v>1.31</v>
      </c>
      <c r="F107" s="298">
        <v>1.6625955656385014</v>
      </c>
      <c r="G107" s="298">
        <v>-0.35259556563850136</v>
      </c>
      <c r="H107" s="298">
        <v>-0.43412916826783848</v>
      </c>
      <c r="I107" s="298">
        <v>9.3199688373244993E-2</v>
      </c>
      <c r="J107" s="298">
        <v>1.4775194553704527</v>
      </c>
      <c r="K107" s="298">
        <v>1.8476716759065501</v>
      </c>
      <c r="L107" s="298">
        <v>0.81752034416175279</v>
      </c>
      <c r="M107" s="298">
        <v>3.916218293752749E-2</v>
      </c>
      <c r="N107" s="298">
        <v>3.2860289483394753</v>
      </c>
    </row>
    <row r="108" spans="2:14" x14ac:dyDescent="0.3">
      <c r="B108" s="292" t="s">
        <v>405</v>
      </c>
      <c r="C108">
        <v>1</v>
      </c>
      <c r="D108" s="298">
        <v>96.6</v>
      </c>
      <c r="E108" s="298">
        <v>2.0699999999999998</v>
      </c>
      <c r="F108" s="298">
        <v>1.9418675959248175</v>
      </c>
      <c r="G108" s="298">
        <v>0.12813240407518234</v>
      </c>
      <c r="H108" s="298">
        <v>0.15776152461981918</v>
      </c>
      <c r="I108" s="298">
        <v>0.11695853516009197</v>
      </c>
      <c r="J108" s="298">
        <v>1.7096111246006851</v>
      </c>
      <c r="K108" s="298">
        <v>2.1741240672489499</v>
      </c>
      <c r="L108" s="298">
        <v>0.82056847986763126</v>
      </c>
      <c r="M108" s="298">
        <v>0.3123812198087379</v>
      </c>
      <c r="N108" s="298">
        <v>3.5713539720408969</v>
      </c>
    </row>
    <row r="109" spans="2:14" x14ac:dyDescent="0.3">
      <c r="B109" s="292" t="s">
        <v>406</v>
      </c>
      <c r="C109">
        <v>1</v>
      </c>
      <c r="D109" s="298">
        <v>17.7</v>
      </c>
      <c r="E109" s="298">
        <v>0.45300000000000001</v>
      </c>
      <c r="F109" s="298">
        <v>0.2204173467380709</v>
      </c>
      <c r="G109" s="298">
        <v>0.23258265326192912</v>
      </c>
      <c r="H109" s="298">
        <v>0.28636467288317746</v>
      </c>
      <c r="I109" s="298">
        <v>0.18619896525003934</v>
      </c>
      <c r="J109" s="298">
        <v>-0.14933689628475927</v>
      </c>
      <c r="K109" s="298">
        <v>0.59017158976090101</v>
      </c>
      <c r="L109" s="298">
        <v>0.83326069502027167</v>
      </c>
      <c r="M109" s="298">
        <v>-1.4342732532561886</v>
      </c>
      <c r="N109" s="298">
        <v>1.8751079467323306</v>
      </c>
    </row>
    <row r="110" spans="2:14" x14ac:dyDescent="0.3">
      <c r="B110" s="292" t="s">
        <v>407</v>
      </c>
      <c r="C110">
        <v>1</v>
      </c>
      <c r="D110" s="298">
        <v>97.6</v>
      </c>
      <c r="E110" s="298">
        <v>1.71</v>
      </c>
      <c r="F110" s="298">
        <v>1.9636857232909362</v>
      </c>
      <c r="G110" s="298">
        <v>-0.25368572329093619</v>
      </c>
      <c r="H110" s="298">
        <v>-0.31234758115657185</v>
      </c>
      <c r="I110" s="298">
        <v>0.11919047546253851</v>
      </c>
      <c r="J110" s="298">
        <v>1.7269970608646941</v>
      </c>
      <c r="K110" s="298">
        <v>2.2003743857171782</v>
      </c>
      <c r="L110" s="298">
        <v>0.82088957883899749</v>
      </c>
      <c r="M110" s="298">
        <v>0.33356170825493292</v>
      </c>
      <c r="N110" s="298">
        <v>3.5938097383269394</v>
      </c>
    </row>
    <row r="111" spans="2:14" x14ac:dyDescent="0.3">
      <c r="B111" s="292" t="s">
        <v>408</v>
      </c>
      <c r="C111">
        <v>1</v>
      </c>
      <c r="D111" s="298">
        <v>29.4</v>
      </c>
      <c r="E111" s="298">
        <v>0.44779999999999998</v>
      </c>
      <c r="F111" s="298">
        <v>0.47568943692165688</v>
      </c>
      <c r="G111" s="298">
        <v>-2.7889436921656907E-2</v>
      </c>
      <c r="H111" s="298">
        <v>-3.43385431757545E-2</v>
      </c>
      <c r="I111" s="298">
        <v>0.1541197152966759</v>
      </c>
      <c r="J111" s="298">
        <v>0.1696382266590668</v>
      </c>
      <c r="K111" s="298">
        <v>0.78174064718424696</v>
      </c>
      <c r="L111" s="298">
        <v>0.8266838681434453</v>
      </c>
      <c r="M111" s="298">
        <v>-1.1659408883279629</v>
      </c>
      <c r="N111" s="298">
        <v>2.1173197621712765</v>
      </c>
    </row>
    <row r="112" spans="2:14" x14ac:dyDescent="0.3">
      <c r="B112" s="292" t="s">
        <v>409</v>
      </c>
      <c r="C112">
        <v>1</v>
      </c>
      <c r="D112" s="298">
        <v>48.3</v>
      </c>
      <c r="E112" s="298">
        <v>0.53695000000000004</v>
      </c>
      <c r="F112" s="298">
        <v>0.88805204414129579</v>
      </c>
      <c r="G112" s="298">
        <v>-0.35110204414129575</v>
      </c>
      <c r="H112" s="298">
        <v>-0.43229028738401942</v>
      </c>
      <c r="I112" s="298">
        <v>0.10889559086197939</v>
      </c>
      <c r="J112" s="298">
        <v>0.67180698223332413</v>
      </c>
      <c r="K112" s="298">
        <v>1.1042971060492675</v>
      </c>
      <c r="L112" s="298">
        <v>0.81945810198853997</v>
      </c>
      <c r="M112" s="298">
        <v>-0.73922934156787479</v>
      </c>
      <c r="N112" s="298">
        <v>2.5153334298504664</v>
      </c>
    </row>
    <row r="113" spans="2:14" x14ac:dyDescent="0.3">
      <c r="B113" s="292" t="s">
        <v>410</v>
      </c>
      <c r="C113">
        <v>1</v>
      </c>
      <c r="D113" s="298">
        <v>21.6</v>
      </c>
      <c r="E113" s="298">
        <v>0.27100000000000002</v>
      </c>
      <c r="F113" s="298">
        <v>0.30550804346593297</v>
      </c>
      <c r="G113" s="298">
        <v>-3.4508043465932947E-2</v>
      </c>
      <c r="H113" s="298">
        <v>-4.248762511033706E-2</v>
      </c>
      <c r="I113" s="298">
        <v>0.1752970050464098</v>
      </c>
      <c r="J113" s="298">
        <v>-4.2597067204604433E-2</v>
      </c>
      <c r="K113" s="298">
        <v>0.65361315413647036</v>
      </c>
      <c r="L113" s="298">
        <v>0.83089251481989046</v>
      </c>
      <c r="M113" s="298">
        <v>-1.3444798199897119</v>
      </c>
      <c r="N113" s="298">
        <v>1.9554959069215778</v>
      </c>
    </row>
    <row r="114" spans="2:14" x14ac:dyDescent="0.3">
      <c r="B114" s="292" t="s">
        <v>411</v>
      </c>
      <c r="C114">
        <v>1</v>
      </c>
      <c r="D114" s="298">
        <v>35</v>
      </c>
      <c r="E114" s="298">
        <v>0.4869</v>
      </c>
      <c r="F114" s="298">
        <v>0.59787095017192038</v>
      </c>
      <c r="G114" s="298">
        <v>-0.11097095017192038</v>
      </c>
      <c r="H114" s="298">
        <v>-0.1366316851228348</v>
      </c>
      <c r="I114" s="298">
        <v>0.13960385885315515</v>
      </c>
      <c r="J114" s="298">
        <v>0.32064535397165633</v>
      </c>
      <c r="K114" s="298">
        <v>0.87509654637218448</v>
      </c>
      <c r="L114" s="298">
        <v>0.82410106698885688</v>
      </c>
      <c r="M114" s="298">
        <v>-1.0386304438588234</v>
      </c>
      <c r="N114" s="298">
        <v>2.2343723442026642</v>
      </c>
    </row>
    <row r="115" spans="2:14" x14ac:dyDescent="0.3">
      <c r="B115" s="292" t="s">
        <v>412</v>
      </c>
      <c r="C115">
        <v>1</v>
      </c>
      <c r="D115" s="298">
        <v>40.9</v>
      </c>
      <c r="E115" s="298">
        <v>0.74460000000000004</v>
      </c>
      <c r="F115" s="298">
        <v>0.72659790163201932</v>
      </c>
      <c r="G115" s="298">
        <v>1.8002098367980723E-2</v>
      </c>
      <c r="H115" s="298">
        <v>2.2164873166839131E-2</v>
      </c>
      <c r="I115" s="298">
        <v>0.12518258365478013</v>
      </c>
      <c r="J115" s="298">
        <v>0.47801009988586779</v>
      </c>
      <c r="K115" s="298">
        <v>0.97518570337817079</v>
      </c>
      <c r="L115" s="298">
        <v>0.8217809990842857</v>
      </c>
      <c r="M115" s="298">
        <v>-0.90529629734442174</v>
      </c>
      <c r="N115" s="298">
        <v>2.3584921006084603</v>
      </c>
    </row>
    <row r="116" spans="2:14" x14ac:dyDescent="0.3">
      <c r="B116" s="292" t="s">
        <v>413</v>
      </c>
      <c r="C116">
        <v>1</v>
      </c>
      <c r="D116" s="298">
        <v>51.9</v>
      </c>
      <c r="E116" s="298">
        <v>0.81710000000000005</v>
      </c>
      <c r="F116" s="298">
        <v>0.96659730265932242</v>
      </c>
      <c r="G116" s="298">
        <v>-0.14949730265932237</v>
      </c>
      <c r="H116" s="298">
        <v>-0.18406680624088403</v>
      </c>
      <c r="I116" s="298">
        <v>0.1019638983028173</v>
      </c>
      <c r="J116" s="298">
        <v>0.76411720841182185</v>
      </c>
      <c r="K116" s="298">
        <v>1.1690773969068229</v>
      </c>
      <c r="L116" s="298">
        <v>0.81856579928713613</v>
      </c>
      <c r="M116" s="298">
        <v>-0.65891214672645493</v>
      </c>
      <c r="N116" s="298">
        <v>2.5921067520450998</v>
      </c>
    </row>
    <row r="117" spans="2:14" x14ac:dyDescent="0.3">
      <c r="B117" s="292" t="s">
        <v>414</v>
      </c>
      <c r="C117">
        <v>1</v>
      </c>
      <c r="D117" s="298">
        <v>25.5</v>
      </c>
      <c r="E117" s="298">
        <v>0.25409999999999999</v>
      </c>
      <c r="F117" s="298">
        <v>0.39059874019379492</v>
      </c>
      <c r="G117" s="298">
        <v>-0.13649874019379493</v>
      </c>
      <c r="H117" s="298">
        <v>-0.16806247816143646</v>
      </c>
      <c r="I117" s="298">
        <v>0.16459035200325497</v>
      </c>
      <c r="J117" s="298">
        <v>6.3754920561924888E-2</v>
      </c>
      <c r="K117" s="298">
        <v>0.71744255982566496</v>
      </c>
      <c r="L117" s="298">
        <v>0.82869977384939364</v>
      </c>
      <c r="M117" s="298">
        <v>-1.2550347742642471</v>
      </c>
      <c r="N117" s="298">
        <v>2.036232254651837</v>
      </c>
    </row>
    <row r="118" spans="2:14" x14ac:dyDescent="0.3">
      <c r="B118" s="292" t="s">
        <v>415</v>
      </c>
      <c r="C118">
        <v>1</v>
      </c>
      <c r="D118" s="298">
        <v>35.200000000000003</v>
      </c>
      <c r="E118" s="298">
        <v>0.41139999999999999</v>
      </c>
      <c r="F118" s="298">
        <v>0.60223457564514415</v>
      </c>
      <c r="G118" s="298">
        <v>-0.19083457564514417</v>
      </c>
      <c r="H118" s="298">
        <v>-0.23496284036229512</v>
      </c>
      <c r="I118" s="298">
        <v>0.1390988093108981</v>
      </c>
      <c r="J118" s="298">
        <v>0.32601190774222866</v>
      </c>
      <c r="K118" s="298">
        <v>0.87845724354805965</v>
      </c>
      <c r="L118" s="298">
        <v>0.82401566123295888</v>
      </c>
      <c r="M118" s="298">
        <v>-1.0340972194805818</v>
      </c>
      <c r="N118" s="298">
        <v>2.2385663707708701</v>
      </c>
    </row>
    <row r="119" spans="2:14" x14ac:dyDescent="0.3">
      <c r="B119" s="292" t="s">
        <v>416</v>
      </c>
      <c r="C119">
        <v>1</v>
      </c>
      <c r="D119" s="298">
        <v>47.9</v>
      </c>
      <c r="E119" s="298">
        <v>0.47110000000000002</v>
      </c>
      <c r="F119" s="298">
        <v>0.87932479319484846</v>
      </c>
      <c r="G119" s="298">
        <v>-0.40822479319484845</v>
      </c>
      <c r="H119" s="298">
        <v>-0.50262200437791982</v>
      </c>
      <c r="I119" s="298">
        <v>0.1097111356411494</v>
      </c>
      <c r="J119" s="298">
        <v>0.6614602209847209</v>
      </c>
      <c r="K119" s="298">
        <v>1.097189365404976</v>
      </c>
      <c r="L119" s="298">
        <v>0.81956687615419854</v>
      </c>
      <c r="M119" s="298">
        <v>-0.74817259644984091</v>
      </c>
      <c r="N119" s="298">
        <v>2.5068221828395378</v>
      </c>
    </row>
    <row r="120" spans="2:14" x14ac:dyDescent="0.3">
      <c r="B120" s="292" t="s">
        <v>417</v>
      </c>
      <c r="C120">
        <v>1</v>
      </c>
      <c r="D120" s="298">
        <v>59.6</v>
      </c>
      <c r="E120" s="298">
        <v>1.17</v>
      </c>
      <c r="F120" s="298">
        <v>1.1345968833784346</v>
      </c>
      <c r="G120" s="298">
        <v>3.5403116621565367E-2</v>
      </c>
      <c r="H120" s="298">
        <v>4.3589673469595101E-2</v>
      </c>
      <c r="I120" s="298">
        <v>9.0189232128941407E-2</v>
      </c>
      <c r="J120" s="298">
        <v>0.95549894258233237</v>
      </c>
      <c r="K120" s="298">
        <v>1.3136948241745368</v>
      </c>
      <c r="L120" s="298">
        <v>0.81718261655366164</v>
      </c>
      <c r="M120" s="298">
        <v>-0.48816583922563739</v>
      </c>
      <c r="N120" s="298">
        <v>2.7573596059825065</v>
      </c>
    </row>
    <row r="121" spans="2:14" x14ac:dyDescent="0.3">
      <c r="B121" s="292" t="s">
        <v>418</v>
      </c>
      <c r="C121">
        <v>1</v>
      </c>
      <c r="D121" s="298">
        <v>57.1</v>
      </c>
      <c r="E121" s="298">
        <v>1.52</v>
      </c>
      <c r="F121" s="298">
        <v>1.0800515649631384</v>
      </c>
      <c r="G121" s="298">
        <v>0.43994843503686165</v>
      </c>
      <c r="H121" s="298">
        <v>0.54168136753911134</v>
      </c>
      <c r="I121" s="298">
        <v>9.3486073806481496E-2</v>
      </c>
      <c r="J121" s="298">
        <v>0.89440674998216629</v>
      </c>
      <c r="K121" s="298">
        <v>1.2656963799441103</v>
      </c>
      <c r="L121" s="298">
        <v>0.81755304243897942</v>
      </c>
      <c r="M121" s="298">
        <v>-0.54344675003607823</v>
      </c>
      <c r="N121" s="298">
        <v>2.7035498799623552</v>
      </c>
    </row>
    <row r="122" spans="2:14" x14ac:dyDescent="0.3">
      <c r="B122" s="292" t="s">
        <v>419</v>
      </c>
      <c r="C122">
        <v>1</v>
      </c>
      <c r="D122" s="298">
        <v>68.2</v>
      </c>
      <c r="E122" s="298">
        <v>2.3199999999999998</v>
      </c>
      <c r="F122" s="298">
        <v>1.3222327787270534</v>
      </c>
      <c r="G122" s="298">
        <v>0.99776722127294648</v>
      </c>
      <c r="H122" s="298">
        <v>1.2284892270603136</v>
      </c>
      <c r="I122" s="298">
        <v>8.3657502107861145E-2</v>
      </c>
      <c r="J122" s="298">
        <v>1.156105559257629</v>
      </c>
      <c r="K122" s="298">
        <v>1.4883599981964777</v>
      </c>
      <c r="L122" s="298">
        <v>0.81648754360639664</v>
      </c>
      <c r="M122" s="298">
        <v>-0.29914966675723709</v>
      </c>
      <c r="N122" s="298">
        <v>2.943615224211344</v>
      </c>
    </row>
    <row r="123" spans="2:14" x14ac:dyDescent="0.3">
      <c r="B123" s="292" t="s">
        <v>420</v>
      </c>
      <c r="C123">
        <v>1</v>
      </c>
      <c r="D123" s="298">
        <v>81.099999999999994</v>
      </c>
      <c r="E123" s="298">
        <v>1.65</v>
      </c>
      <c r="F123" s="298">
        <v>1.6036866217499814</v>
      </c>
      <c r="G123" s="298">
        <v>4.6313378250018467E-2</v>
      </c>
      <c r="H123" s="298">
        <v>5.7022805556119743E-2</v>
      </c>
      <c r="I123" s="298">
        <v>8.9712668060861978E-2</v>
      </c>
      <c r="J123" s="298">
        <v>1.4255350427449234</v>
      </c>
      <c r="K123" s="298">
        <v>1.7818382007550395</v>
      </c>
      <c r="L123" s="298">
        <v>0.81713015732873251</v>
      </c>
      <c r="M123" s="298">
        <v>-1.8971927230047037E-2</v>
      </c>
      <c r="N123" s="298">
        <v>3.2263451707300099</v>
      </c>
    </row>
    <row r="124" spans="2:14" x14ac:dyDescent="0.3">
      <c r="B124" s="292" t="s">
        <v>421</v>
      </c>
      <c r="C124">
        <v>1</v>
      </c>
      <c r="D124" s="298">
        <v>84.4</v>
      </c>
      <c r="E124" s="298">
        <v>2.35</v>
      </c>
      <c r="F124" s="298">
        <v>1.6756864420581727</v>
      </c>
      <c r="G124" s="298">
        <v>0.67431355794182735</v>
      </c>
      <c r="H124" s="298">
        <v>0.83024068533279094</v>
      </c>
      <c r="I124" s="298">
        <v>9.406154158940469E-2</v>
      </c>
      <c r="J124" s="298">
        <v>1.4888988621097743</v>
      </c>
      <c r="K124" s="298">
        <v>1.8624740220065712</v>
      </c>
      <c r="L124" s="298">
        <v>0.81761904626277881</v>
      </c>
      <c r="M124" s="298">
        <v>5.2057056545901537E-2</v>
      </c>
      <c r="N124" s="298">
        <v>3.2993158275704442</v>
      </c>
    </row>
    <row r="125" spans="2:14" x14ac:dyDescent="0.3">
      <c r="B125" s="292" t="s">
        <v>422</v>
      </c>
      <c r="C125">
        <v>1</v>
      </c>
      <c r="D125" s="298">
        <v>86.7</v>
      </c>
      <c r="E125" s="298">
        <v>2.9</v>
      </c>
      <c r="F125" s="298">
        <v>1.7258681350002452</v>
      </c>
      <c r="G125" s="298">
        <v>1.1741318649997547</v>
      </c>
      <c r="H125" s="298">
        <v>1.4456361329050436</v>
      </c>
      <c r="I125" s="298">
        <v>9.7634268179971229E-2</v>
      </c>
      <c r="J125" s="298">
        <v>1.5319858281061385</v>
      </c>
      <c r="K125" s="298">
        <v>1.9197504418943518</v>
      </c>
      <c r="L125" s="298">
        <v>0.81803776289882812</v>
      </c>
      <c r="M125" s="298">
        <v>0.1014072612324104</v>
      </c>
      <c r="N125" s="298">
        <v>3.3503290087680799</v>
      </c>
    </row>
    <row r="126" spans="2:14" x14ac:dyDescent="0.3">
      <c r="B126" s="292" t="s">
        <v>423</v>
      </c>
      <c r="C126">
        <v>1</v>
      </c>
      <c r="D126" s="298">
        <v>72.904899999999998</v>
      </c>
      <c r="E126" s="298">
        <v>1.92</v>
      </c>
      <c r="F126" s="298">
        <v>1.4248848861719041</v>
      </c>
      <c r="G126" s="298">
        <v>0.49511511382809581</v>
      </c>
      <c r="H126" s="298">
        <v>0.60960469588945054</v>
      </c>
      <c r="I126" s="298">
        <v>8.3658387968129036E-2</v>
      </c>
      <c r="J126" s="298">
        <v>1.2587559075595525</v>
      </c>
      <c r="K126" s="298">
        <v>1.5910138647842558</v>
      </c>
      <c r="L126" s="298">
        <v>0.81648763437231964</v>
      </c>
      <c r="M126" s="298">
        <v>-0.19649773955552097</v>
      </c>
      <c r="N126" s="298">
        <v>3.0462675118993294</v>
      </c>
    </row>
    <row r="127" spans="2:14" x14ac:dyDescent="0.3">
      <c r="B127" s="292" t="s">
        <v>424</v>
      </c>
      <c r="C127">
        <v>1</v>
      </c>
      <c r="D127" s="298">
        <v>77.6571</v>
      </c>
      <c r="E127" s="298">
        <v>1.69</v>
      </c>
      <c r="F127" s="298">
        <v>1.5285689910411724</v>
      </c>
      <c r="G127" s="298">
        <v>0.16143100895882756</v>
      </c>
      <c r="H127" s="298">
        <v>0.19876004261433416</v>
      </c>
      <c r="I127" s="298">
        <v>8.6284324159693462E-2</v>
      </c>
      <c r="J127" s="298">
        <v>1.3572254235752559</v>
      </c>
      <c r="K127" s="298">
        <v>1.6999125585070889</v>
      </c>
      <c r="L127" s="298">
        <v>0.81676086818675142</v>
      </c>
      <c r="M127" s="298">
        <v>-9.3356222890691898E-2</v>
      </c>
      <c r="N127" s="298">
        <v>3.1504942049730369</v>
      </c>
    </row>
    <row r="128" spans="2:14" x14ac:dyDescent="0.3">
      <c r="B128" s="292" t="s">
        <v>425</v>
      </c>
      <c r="C128">
        <v>1</v>
      </c>
      <c r="D128" s="298">
        <v>88.699999999999989</v>
      </c>
      <c r="E128" s="298">
        <v>3.14</v>
      </c>
      <c r="F128" s="298">
        <v>1.7695043897324816</v>
      </c>
      <c r="G128" s="298">
        <v>1.3704956102675185</v>
      </c>
      <c r="H128" s="298">
        <v>1.6874066987279039</v>
      </c>
      <c r="I128" s="298">
        <v>0.10106117777071276</v>
      </c>
      <c r="J128" s="298">
        <v>1.5688169195554813</v>
      </c>
      <c r="K128" s="298">
        <v>1.9701918599094819</v>
      </c>
      <c r="L128" s="298">
        <v>0.81845384283897427</v>
      </c>
      <c r="M128" s="298">
        <v>0.14421726366459175</v>
      </c>
      <c r="N128" s="298">
        <v>3.3947915158003714</v>
      </c>
    </row>
    <row r="129" spans="2:14" x14ac:dyDescent="0.3">
      <c r="B129" s="292" t="s">
        <v>426</v>
      </c>
      <c r="C129">
        <v>1</v>
      </c>
      <c r="D129" s="298">
        <v>85.38</v>
      </c>
      <c r="E129" s="298">
        <v>2.1</v>
      </c>
      <c r="F129" s="298">
        <v>1.6970682068769685</v>
      </c>
      <c r="G129" s="298">
        <v>0.40293179312303162</v>
      </c>
      <c r="H129" s="298">
        <v>0.49610505991590315</v>
      </c>
      <c r="I129" s="298">
        <v>9.5532978356034873E-2</v>
      </c>
      <c r="J129" s="298">
        <v>1.5073586451277008</v>
      </c>
      <c r="K129" s="298">
        <v>1.8867777686262361</v>
      </c>
      <c r="L129" s="298">
        <v>0.81778963135946847</v>
      </c>
      <c r="M129" s="298">
        <v>7.3100073170190516E-2</v>
      </c>
      <c r="N129" s="298">
        <v>3.3210363405837464</v>
      </c>
    </row>
    <row r="130" spans="2:14" x14ac:dyDescent="0.3">
      <c r="B130" s="292" t="s">
        <v>427</v>
      </c>
      <c r="C130">
        <v>1</v>
      </c>
      <c r="D130" s="298">
        <v>95.7</v>
      </c>
      <c r="E130" s="298">
        <v>3.6</v>
      </c>
      <c r="F130" s="298">
        <v>1.9222312812953113</v>
      </c>
      <c r="G130" s="298">
        <v>1.6777687187046888</v>
      </c>
      <c r="H130" s="298">
        <v>2.0657331213967205</v>
      </c>
      <c r="I130" s="298">
        <v>0.11498656230382247</v>
      </c>
      <c r="J130" s="298">
        <v>1.6938907572469994</v>
      </c>
      <c r="K130" s="298">
        <v>2.1505718053436231</v>
      </c>
      <c r="L130" s="298">
        <v>0.82028972973939618</v>
      </c>
      <c r="M130" s="298">
        <v>0.29329844768963009</v>
      </c>
      <c r="N130" s="298">
        <v>3.5511641149009927</v>
      </c>
    </row>
    <row r="131" spans="2:14" x14ac:dyDescent="0.3">
      <c r="B131" s="292" t="s">
        <v>428</v>
      </c>
      <c r="C131">
        <v>1</v>
      </c>
      <c r="D131" s="298">
        <v>87.3</v>
      </c>
      <c r="E131" s="298">
        <v>2.7</v>
      </c>
      <c r="F131" s="298">
        <v>1.738959011419916</v>
      </c>
      <c r="G131" s="298">
        <v>0.96104098858008413</v>
      </c>
      <c r="H131" s="298">
        <v>1.1832704823954703</v>
      </c>
      <c r="I131" s="298">
        <v>9.8632578859342762E-2</v>
      </c>
      <c r="J131" s="298">
        <v>1.5430942573674324</v>
      </c>
      <c r="K131" s="298">
        <v>1.9348237654723996</v>
      </c>
      <c r="L131" s="298">
        <v>0.81815751345197907</v>
      </c>
      <c r="M131" s="298">
        <v>0.11426033678636527</v>
      </c>
      <c r="N131" s="298">
        <v>3.3636576860534668</v>
      </c>
    </row>
    <row r="132" spans="2:14" x14ac:dyDescent="0.3">
      <c r="B132" s="292" t="s">
        <v>429</v>
      </c>
      <c r="C132">
        <v>1</v>
      </c>
      <c r="D132" s="298">
        <v>74.2</v>
      </c>
      <c r="E132" s="298">
        <v>1.79</v>
      </c>
      <c r="F132" s="298">
        <v>1.4531415429237642</v>
      </c>
      <c r="G132" s="298">
        <v>0.33685845707623585</v>
      </c>
      <c r="H132" s="298">
        <v>0.41475303732102603</v>
      </c>
      <c r="I132" s="298">
        <v>8.411836984123304E-2</v>
      </c>
      <c r="J132" s="298">
        <v>1.2860991314732364</v>
      </c>
      <c r="K132" s="298">
        <v>1.620183954374292</v>
      </c>
      <c r="L132" s="298">
        <v>0.81653489291654113</v>
      </c>
      <c r="M132" s="298">
        <v>-0.16833492890651924</v>
      </c>
      <c r="N132" s="298">
        <v>3.0746180147540478</v>
      </c>
    </row>
    <row r="133" spans="2:14" x14ac:dyDescent="0.3">
      <c r="B133" s="292" t="s">
        <v>430</v>
      </c>
      <c r="C133">
        <v>1</v>
      </c>
      <c r="D133" s="298">
        <v>82.4</v>
      </c>
      <c r="E133" s="298">
        <v>1.82</v>
      </c>
      <c r="F133" s="298">
        <v>1.6320501873259357</v>
      </c>
      <c r="G133" s="298">
        <v>0.18794981267406441</v>
      </c>
      <c r="H133" s="298">
        <v>0.23141100967770648</v>
      </c>
      <c r="I133" s="298">
        <v>9.1309336834573082E-2</v>
      </c>
      <c r="J133" s="298">
        <v>1.4507279405731328</v>
      </c>
      <c r="K133" s="298">
        <v>1.8133724340787385</v>
      </c>
      <c r="L133" s="298">
        <v>0.81730699629860648</v>
      </c>
      <c r="M133" s="298">
        <v>9.0404711986844521E-3</v>
      </c>
      <c r="N133" s="298">
        <v>3.2550599034531871</v>
      </c>
    </row>
    <row r="134" spans="2:14" x14ac:dyDescent="0.3">
      <c r="B134" s="292" t="s">
        <v>431</v>
      </c>
      <c r="C134">
        <v>1</v>
      </c>
      <c r="D134" s="298">
        <v>91.1</v>
      </c>
      <c r="E134" s="298">
        <v>1.01</v>
      </c>
      <c r="F134" s="298">
        <v>1.8218678954111662</v>
      </c>
      <c r="G134" s="298">
        <v>-0.81186789541116622</v>
      </c>
      <c r="H134" s="298">
        <v>-0.99960285529956194</v>
      </c>
      <c r="I134" s="298">
        <v>0.10552382287630467</v>
      </c>
      <c r="J134" s="298">
        <v>1.6123184964867003</v>
      </c>
      <c r="K134" s="298">
        <v>2.0314172943356321</v>
      </c>
      <c r="L134" s="298">
        <v>0.81901685477156727</v>
      </c>
      <c r="M134" s="298">
        <v>0.19546273922603485</v>
      </c>
      <c r="N134" s="298">
        <v>3.4482730515962974</v>
      </c>
    </row>
    <row r="135" spans="2:14" x14ac:dyDescent="0.3">
      <c r="B135" s="292" t="s">
        <v>432</v>
      </c>
      <c r="C135">
        <v>1</v>
      </c>
      <c r="D135" s="298">
        <v>89.699999999999989</v>
      </c>
      <c r="E135" s="298">
        <v>2.69</v>
      </c>
      <c r="F135" s="298">
        <v>1.7913225170986002</v>
      </c>
      <c r="G135" s="298">
        <v>0.8986774829013997</v>
      </c>
      <c r="H135" s="298">
        <v>1.1064861450725463</v>
      </c>
      <c r="I135" s="298">
        <v>0.10287660705545178</v>
      </c>
      <c r="J135" s="298">
        <v>1.587029964154149</v>
      </c>
      <c r="K135" s="298">
        <v>1.9956150700430515</v>
      </c>
      <c r="L135" s="298">
        <v>0.8186799908906548</v>
      </c>
      <c r="M135" s="298">
        <v>0.1655863058193725</v>
      </c>
      <c r="N135" s="298">
        <v>3.4170587283778282</v>
      </c>
    </row>
    <row r="136" spans="2:14" x14ac:dyDescent="0.3">
      <c r="B136" s="292" t="s">
        <v>433</v>
      </c>
      <c r="C136">
        <v>1</v>
      </c>
      <c r="D136" s="298">
        <v>75.2</v>
      </c>
      <c r="E136" s="298">
        <v>2.0299999999999998</v>
      </c>
      <c r="F136" s="298">
        <v>1.4749596702898826</v>
      </c>
      <c r="G136" s="298">
        <v>0.55504032971011719</v>
      </c>
      <c r="H136" s="298">
        <v>0.68338691740441071</v>
      </c>
      <c r="I136" s="298">
        <v>8.4606568721029882E-2</v>
      </c>
      <c r="J136" s="298">
        <v>1.3069477926180928</v>
      </c>
      <c r="K136" s="298">
        <v>1.6429715479616724</v>
      </c>
      <c r="L136" s="298">
        <v>0.81658533092153152</v>
      </c>
      <c r="M136" s="298">
        <v>-0.14661696142222258</v>
      </c>
      <c r="N136" s="298">
        <v>3.0965363020019878</v>
      </c>
    </row>
    <row r="137" spans="2:14" x14ac:dyDescent="0.3">
      <c r="B137" s="292" t="s">
        <v>434</v>
      </c>
      <c r="C137">
        <v>1</v>
      </c>
      <c r="D137" s="298">
        <v>85.6</v>
      </c>
      <c r="E137" s="298">
        <v>2.38</v>
      </c>
      <c r="F137" s="298">
        <v>1.7018681948975145</v>
      </c>
      <c r="G137" s="298">
        <v>0.67813180510248539</v>
      </c>
      <c r="H137" s="298">
        <v>0.83494185751314942</v>
      </c>
      <c r="I137" s="298">
        <v>9.5873864246404789E-2</v>
      </c>
      <c r="J137" s="298">
        <v>1.5114817013286654</v>
      </c>
      <c r="K137" s="298">
        <v>1.8922546884663636</v>
      </c>
      <c r="L137" s="298">
        <v>0.81782952322046842</v>
      </c>
      <c r="M137" s="298">
        <v>7.7820843860785249E-2</v>
      </c>
      <c r="N137" s="298">
        <v>3.3259155459342438</v>
      </c>
    </row>
    <row r="138" spans="2:14" x14ac:dyDescent="0.3">
      <c r="B138" s="292" t="s">
        <v>435</v>
      </c>
      <c r="C138">
        <v>1</v>
      </c>
      <c r="D138" s="298">
        <v>25.5</v>
      </c>
      <c r="E138" s="298">
        <v>0.80389999999999995</v>
      </c>
      <c r="F138" s="298">
        <v>0.39059874019379492</v>
      </c>
      <c r="G138" s="298">
        <v>0.41330125980620502</v>
      </c>
      <c r="H138" s="298">
        <v>0.50887234454807151</v>
      </c>
      <c r="I138" s="298">
        <v>0.16459035200325497</v>
      </c>
      <c r="J138" s="298">
        <v>6.3754920561924888E-2</v>
      </c>
      <c r="K138" s="298">
        <v>0.71744255982566496</v>
      </c>
      <c r="L138" s="298">
        <v>0.82869977384939364</v>
      </c>
      <c r="M138" s="298">
        <v>-1.2550347742642471</v>
      </c>
      <c r="N138" s="298">
        <v>2.036232254651837</v>
      </c>
    </row>
    <row r="139" spans="2:14" x14ac:dyDescent="0.3">
      <c r="B139" s="292" t="s">
        <v>436</v>
      </c>
      <c r="C139">
        <v>1</v>
      </c>
      <c r="D139" s="298">
        <v>13.4</v>
      </c>
      <c r="E139" s="298">
        <v>0.27879999999999999</v>
      </c>
      <c r="F139" s="298">
        <v>0.1265993990637615</v>
      </c>
      <c r="G139" s="298">
        <v>0.15220060093623849</v>
      </c>
      <c r="H139" s="298">
        <v>0.18739521064214837</v>
      </c>
      <c r="I139" s="298">
        <v>0.19840684979282297</v>
      </c>
      <c r="J139" s="298">
        <v>-0.26739728323345185</v>
      </c>
      <c r="K139" s="298">
        <v>0.5205960813609749</v>
      </c>
      <c r="L139" s="298">
        <v>0.83607332767538556</v>
      </c>
      <c r="M139" s="298">
        <v>-1.5336765319601113</v>
      </c>
      <c r="N139" s="298">
        <v>1.7868753300876343</v>
      </c>
    </row>
    <row r="140" spans="2:14" x14ac:dyDescent="0.3">
      <c r="B140" s="292" t="s">
        <v>437</v>
      </c>
      <c r="C140">
        <v>1</v>
      </c>
      <c r="D140" s="298">
        <v>22.3</v>
      </c>
      <c r="E140" s="298">
        <v>0.66159999999999997</v>
      </c>
      <c r="F140" s="298">
        <v>0.32078073262221585</v>
      </c>
      <c r="G140" s="298">
        <v>0.34081926737778412</v>
      </c>
      <c r="H140" s="298">
        <v>0.41962973870200926</v>
      </c>
      <c r="I140" s="298">
        <v>0.17335986017926713</v>
      </c>
      <c r="J140" s="298">
        <v>-2.3477592256499091E-2</v>
      </c>
      <c r="K140" s="298">
        <v>0.66503905750093084</v>
      </c>
      <c r="L140" s="298">
        <v>0.830485985629412</v>
      </c>
      <c r="M140" s="298">
        <v>-1.3283998444293923</v>
      </c>
      <c r="N140" s="298">
        <v>1.969961309673824</v>
      </c>
    </row>
    <row r="141" spans="2:14" x14ac:dyDescent="0.3">
      <c r="B141" s="292" t="s">
        <v>438</v>
      </c>
      <c r="C141">
        <v>1</v>
      </c>
      <c r="D141" s="298">
        <v>24.4</v>
      </c>
      <c r="E141" s="298">
        <v>0.35759999999999997</v>
      </c>
      <c r="F141" s="298">
        <v>0.3665988000910646</v>
      </c>
      <c r="G141" s="298">
        <v>-8.9988000910646293E-3</v>
      </c>
      <c r="H141" s="298">
        <v>-1.107966741404718E-2</v>
      </c>
      <c r="I141" s="298">
        <v>0.16758821950424277</v>
      </c>
      <c r="J141" s="298">
        <v>3.3801809736564825E-2</v>
      </c>
      <c r="K141" s="298">
        <v>0.69939579044556432</v>
      </c>
      <c r="L141" s="298">
        <v>0.82930039341729667</v>
      </c>
      <c r="M141" s="298">
        <v>-1.2802274257946507</v>
      </c>
      <c r="N141" s="298">
        <v>2.0134250259767801</v>
      </c>
    </row>
    <row r="142" spans="2:14" x14ac:dyDescent="0.3">
      <c r="B142" s="292" t="s">
        <v>439</v>
      </c>
      <c r="C142">
        <v>1</v>
      </c>
      <c r="D142" s="298">
        <v>29.900000000000002</v>
      </c>
      <c r="E142" s="298">
        <v>1.0629999999999999</v>
      </c>
      <c r="F142" s="298">
        <v>0.48659850060471621</v>
      </c>
      <c r="G142" s="298">
        <v>0.57640149939528373</v>
      </c>
      <c r="H142" s="298">
        <v>0.70968760786220619</v>
      </c>
      <c r="I142" s="298">
        <v>0.15279689642711036</v>
      </c>
      <c r="J142" s="298">
        <v>0.18317414645336016</v>
      </c>
      <c r="K142" s="298">
        <v>0.79002285475607226</v>
      </c>
      <c r="L142" s="298">
        <v>0.82643827522885083</v>
      </c>
      <c r="M142" s="298">
        <v>-1.1545441257895115</v>
      </c>
      <c r="N142" s="298">
        <v>2.1277411269989441</v>
      </c>
    </row>
    <row r="143" spans="2:14" x14ac:dyDescent="0.3">
      <c r="B143" s="292" t="s">
        <v>440</v>
      </c>
      <c r="C143">
        <v>1</v>
      </c>
      <c r="D143" s="298">
        <v>17.8</v>
      </c>
      <c r="E143" s="298">
        <v>0.44140000000000001</v>
      </c>
      <c r="F143" s="298">
        <v>0.22259915947468278</v>
      </c>
      <c r="G143" s="298">
        <v>0.21880084052531723</v>
      </c>
      <c r="H143" s="298">
        <v>0.26939597706383583</v>
      </c>
      <c r="I143" s="298">
        <v>0.18591726923500385</v>
      </c>
      <c r="J143" s="298">
        <v>-0.14659569109039589</v>
      </c>
      <c r="K143" s="298">
        <v>0.5917940100397614</v>
      </c>
      <c r="L143" s="298">
        <v>0.83319779296712115</v>
      </c>
      <c r="M143" s="298">
        <v>-1.4319665295083044</v>
      </c>
      <c r="N143" s="298">
        <v>1.87716484845767</v>
      </c>
    </row>
    <row r="144" spans="2:14" x14ac:dyDescent="0.3">
      <c r="B144" s="292" t="s">
        <v>441</v>
      </c>
      <c r="C144">
        <v>1</v>
      </c>
      <c r="D144" s="298">
        <v>13.7</v>
      </c>
      <c r="E144" s="298">
        <v>0.29975000000000002</v>
      </c>
      <c r="F144" s="298">
        <v>0.13314483727359705</v>
      </c>
      <c r="G144" s="298">
        <v>0.16660516272640297</v>
      </c>
      <c r="H144" s="298">
        <v>0.20513065895359461</v>
      </c>
      <c r="I144" s="298">
        <v>0.19754946908394283</v>
      </c>
      <c r="J144" s="298">
        <v>-0.25914925685633705</v>
      </c>
      <c r="K144" s="298">
        <v>0.52543893140353115</v>
      </c>
      <c r="L144" s="298">
        <v>0.83587027937403569</v>
      </c>
      <c r="M144" s="298">
        <v>-1.5267278800650554</v>
      </c>
      <c r="N144" s="298">
        <v>1.7930175546122495</v>
      </c>
    </row>
    <row r="145" spans="2:14" x14ac:dyDescent="0.3">
      <c r="B145" s="292" t="s">
        <v>442</v>
      </c>
      <c r="C145">
        <v>1</v>
      </c>
      <c r="D145" s="298">
        <v>16.100000000000001</v>
      </c>
      <c r="E145" s="298">
        <v>0.59989999999999999</v>
      </c>
      <c r="F145" s="298">
        <v>0.18550834295228141</v>
      </c>
      <c r="G145" s="298">
        <v>0.41439165704771858</v>
      </c>
      <c r="H145" s="298">
        <v>0.51021488340468646</v>
      </c>
      <c r="I145" s="298">
        <v>0.19072029996487266</v>
      </c>
      <c r="J145" s="298">
        <v>-0.19322437475052917</v>
      </c>
      <c r="K145" s="298">
        <v>0.56424106065509205</v>
      </c>
      <c r="L145" s="298">
        <v>0.83428266434354958</v>
      </c>
      <c r="M145" s="298">
        <v>-1.471211685578349</v>
      </c>
      <c r="N145" s="298">
        <v>1.842228371482912</v>
      </c>
    </row>
    <row r="146" spans="2:14" x14ac:dyDescent="0.3">
      <c r="B146" s="292" t="s">
        <v>443</v>
      </c>
      <c r="C146">
        <v>1</v>
      </c>
      <c r="D146" s="298">
        <v>40.9</v>
      </c>
      <c r="E146" s="298">
        <v>0.44940000000000002</v>
      </c>
      <c r="F146" s="298">
        <v>0.72659790163201932</v>
      </c>
      <c r="G146" s="298">
        <v>-0.27719790163201929</v>
      </c>
      <c r="H146" s="298">
        <v>-0.34129667587617063</v>
      </c>
      <c r="I146" s="298">
        <v>0.12518258365478013</v>
      </c>
      <c r="J146" s="298">
        <v>0.47801009988586779</v>
      </c>
      <c r="K146" s="298">
        <v>0.97518570337817079</v>
      </c>
      <c r="L146" s="298">
        <v>0.8217809990842857</v>
      </c>
      <c r="M146" s="298">
        <v>-0.90529629734442174</v>
      </c>
      <c r="N146" s="298">
        <v>2.3584921006084603</v>
      </c>
    </row>
    <row r="147" spans="2:14" x14ac:dyDescent="0.3">
      <c r="B147" s="292" t="s">
        <v>444</v>
      </c>
      <c r="C147">
        <v>1</v>
      </c>
      <c r="D147" s="298">
        <v>29.2</v>
      </c>
      <c r="E147" s="298">
        <v>0.54349999999999998</v>
      </c>
      <c r="F147" s="298">
        <v>0.47132581144843322</v>
      </c>
      <c r="G147" s="298">
        <v>7.2174188551566765E-2</v>
      </c>
      <c r="H147" s="298">
        <v>8.8863625920984804E-2</v>
      </c>
      <c r="I147" s="298">
        <v>0.15465016767587922</v>
      </c>
      <c r="J147" s="298">
        <v>0.16422122788879717</v>
      </c>
      <c r="K147" s="298">
        <v>0.77843039500806932</v>
      </c>
      <c r="L147" s="298">
        <v>0.82678292530001996</v>
      </c>
      <c r="M147" s="298">
        <v>-1.1705012216824366</v>
      </c>
      <c r="N147" s="298">
        <v>2.1131528445793029</v>
      </c>
    </row>
    <row r="148" spans="2:14" x14ac:dyDescent="0.3">
      <c r="B148" s="292" t="s">
        <v>445</v>
      </c>
      <c r="C148">
        <v>1</v>
      </c>
      <c r="D148" s="298">
        <v>39.799999999999997</v>
      </c>
      <c r="E148" s="298">
        <v>0.60570000000000002</v>
      </c>
      <c r="F148" s="298">
        <v>0.70259796152928888</v>
      </c>
      <c r="G148" s="298">
        <v>-9.6897961529288867E-2</v>
      </c>
      <c r="H148" s="298">
        <v>-0.11930448237312093</v>
      </c>
      <c r="I148" s="298">
        <v>0.12778968208970543</v>
      </c>
      <c r="J148" s="298">
        <v>0.44883297898088476</v>
      </c>
      <c r="K148" s="298">
        <v>0.95636294407769307</v>
      </c>
      <c r="L148" s="298">
        <v>0.82218217814184513</v>
      </c>
      <c r="M148" s="298">
        <v>-0.93009289954753116</v>
      </c>
      <c r="N148" s="298">
        <v>2.3352888226061088</v>
      </c>
    </row>
    <row r="149" spans="2:14" x14ac:dyDescent="0.3">
      <c r="B149" s="292" t="s">
        <v>446</v>
      </c>
      <c r="C149">
        <v>1</v>
      </c>
      <c r="D149" s="298">
        <v>39.6</v>
      </c>
      <c r="E149" s="298">
        <v>0.46229999999999999</v>
      </c>
      <c r="F149" s="298">
        <v>0.69823433605606533</v>
      </c>
      <c r="G149" s="298">
        <v>-0.23593433605606534</v>
      </c>
      <c r="H149" s="298">
        <v>-0.29049139314150246</v>
      </c>
      <c r="I149" s="298">
        <v>0.12826806723985468</v>
      </c>
      <c r="J149" s="298">
        <v>0.44351937540853875</v>
      </c>
      <c r="K149" s="298">
        <v>0.95294929670359196</v>
      </c>
      <c r="L149" s="298">
        <v>0.82225666812676479</v>
      </c>
      <c r="M149" s="298">
        <v>-0.93460444736795878</v>
      </c>
      <c r="N149" s="298">
        <v>2.3310731194800893</v>
      </c>
    </row>
    <row r="150" spans="2:14" x14ac:dyDescent="0.3">
      <c r="B150" s="292" t="s">
        <v>447</v>
      </c>
      <c r="C150">
        <v>1</v>
      </c>
      <c r="D150" s="298">
        <v>79.599999999999994</v>
      </c>
      <c r="E150" s="298">
        <v>0.86</v>
      </c>
      <c r="F150" s="298">
        <v>1.5709594307008037</v>
      </c>
      <c r="G150" s="298">
        <v>-0.7109594307008037</v>
      </c>
      <c r="H150" s="298">
        <v>-0.87536048776846354</v>
      </c>
      <c r="I150" s="298">
        <v>8.8071304551590041E-2</v>
      </c>
      <c r="J150" s="298">
        <v>1.3960672743304587</v>
      </c>
      <c r="K150" s="298">
        <v>1.7458515870711486</v>
      </c>
      <c r="L150" s="298">
        <v>0.81695158111781607</v>
      </c>
      <c r="M150" s="298">
        <v>-5.1344501315587987E-2</v>
      </c>
      <c r="N150" s="298">
        <v>3.1932633627171954</v>
      </c>
    </row>
    <row r="151" spans="2:14" x14ac:dyDescent="0.3">
      <c r="B151" s="292" t="s">
        <v>448</v>
      </c>
      <c r="C151">
        <v>1</v>
      </c>
      <c r="D151" s="298">
        <v>97.3</v>
      </c>
      <c r="E151" s="298">
        <v>1.78</v>
      </c>
      <c r="F151" s="298">
        <v>1.9571402850811006</v>
      </c>
      <c r="G151" s="298">
        <v>-0.17714028508110058</v>
      </c>
      <c r="H151" s="298">
        <v>-0.2181019051947736</v>
      </c>
      <c r="I151" s="298">
        <v>0.11851651262747162</v>
      </c>
      <c r="J151" s="298">
        <v>1.721789979275536</v>
      </c>
      <c r="K151" s="298">
        <v>2.1924905908866652</v>
      </c>
      <c r="L151" s="298">
        <v>0.82079199251141477</v>
      </c>
      <c r="M151" s="298">
        <v>0.32721005715146645</v>
      </c>
      <c r="N151" s="298">
        <v>3.587070513010735</v>
      </c>
    </row>
    <row r="152" spans="2:14" x14ac:dyDescent="0.3">
      <c r="B152" s="292" t="s">
        <v>449</v>
      </c>
      <c r="C152">
        <v>1</v>
      </c>
      <c r="D152" s="298">
        <v>64</v>
      </c>
      <c r="E152" s="298">
        <v>0.83799999999999997</v>
      </c>
      <c r="F152" s="298">
        <v>1.2305966437893558</v>
      </c>
      <c r="G152" s="298">
        <v>-0.39259664378935588</v>
      </c>
      <c r="H152" s="298">
        <v>-0.483380028119126</v>
      </c>
      <c r="I152" s="298">
        <v>8.5846930629092835E-2</v>
      </c>
      <c r="J152" s="298">
        <v>1.0601216531900892</v>
      </c>
      <c r="K152" s="298">
        <v>1.4010716343886225</v>
      </c>
      <c r="L152" s="298">
        <v>0.81671477683700389</v>
      </c>
      <c r="M152" s="298">
        <v>-0.39123704185655406</v>
      </c>
      <c r="N152" s="298">
        <v>2.8524303294352658</v>
      </c>
    </row>
    <row r="153" spans="2:14" x14ac:dyDescent="0.3">
      <c r="B153" s="292" t="s">
        <v>450</v>
      </c>
      <c r="C153">
        <v>1</v>
      </c>
      <c r="D153" s="298">
        <v>32.299999999999997</v>
      </c>
      <c r="E153" s="298">
        <v>0.41499999999999998</v>
      </c>
      <c r="F153" s="298">
        <v>0.53896200628340041</v>
      </c>
      <c r="G153" s="298">
        <v>-0.12396200628340043</v>
      </c>
      <c r="H153" s="298">
        <v>-0.15262677109161255</v>
      </c>
      <c r="I153" s="298">
        <v>0.14651690120998292</v>
      </c>
      <c r="J153" s="298">
        <v>0.24800847802829873</v>
      </c>
      <c r="K153" s="298">
        <v>0.82991553453850209</v>
      </c>
      <c r="L153" s="298">
        <v>0.82530026871779016</v>
      </c>
      <c r="M153" s="298">
        <v>-1.0999207647164257</v>
      </c>
      <c r="N153" s="298">
        <v>2.1778447772832266</v>
      </c>
    </row>
    <row r="154" spans="2:14" x14ac:dyDescent="0.3">
      <c r="B154" s="292" t="s">
        <v>451</v>
      </c>
      <c r="C154">
        <v>1</v>
      </c>
      <c r="D154" s="298">
        <v>58.9</v>
      </c>
      <c r="E154" s="298">
        <v>0.76400000000000001</v>
      </c>
      <c r="F154" s="298">
        <v>1.1193241942221517</v>
      </c>
      <c r="G154" s="298">
        <v>-0.35532419422215167</v>
      </c>
      <c r="H154" s="298">
        <v>-0.43748876031315209</v>
      </c>
      <c r="I154" s="298">
        <v>9.1055719100727989E-2</v>
      </c>
      <c r="J154" s="298">
        <v>0.93850558202536871</v>
      </c>
      <c r="K154" s="298">
        <v>1.3001428064189346</v>
      </c>
      <c r="L154" s="298">
        <v>0.81727870104783196</v>
      </c>
      <c r="M154" s="298">
        <v>-0.50362933314477409</v>
      </c>
      <c r="N154" s="298">
        <v>2.7422777215890775</v>
      </c>
    </row>
    <row r="155" spans="2:14" x14ac:dyDescent="0.3">
      <c r="B155" s="292" t="s">
        <v>452</v>
      </c>
      <c r="C155">
        <v>1</v>
      </c>
      <c r="D155" s="298">
        <v>93.5</v>
      </c>
      <c r="E155" s="298">
        <v>1.88</v>
      </c>
      <c r="F155" s="298">
        <v>1.8742314010898504</v>
      </c>
      <c r="G155" s="298">
        <v>5.7685989101494695E-3</v>
      </c>
      <c r="H155" s="298">
        <v>7.1025199718521134E-3</v>
      </c>
      <c r="I155" s="298">
        <v>0.11032472048971476</v>
      </c>
      <c r="J155" s="298">
        <v>1.6551483709741868</v>
      </c>
      <c r="K155" s="298">
        <v>2.0933144312055143</v>
      </c>
      <c r="L155" s="298">
        <v>0.81964923909963738</v>
      </c>
      <c r="M155" s="298">
        <v>0.2465704549586738</v>
      </c>
      <c r="N155" s="298">
        <v>3.5018923472210268</v>
      </c>
    </row>
    <row r="156" spans="2:14" x14ac:dyDescent="0.3">
      <c r="B156" s="292" t="s">
        <v>453</v>
      </c>
      <c r="C156">
        <v>1</v>
      </c>
      <c r="D156" s="298">
        <v>94.2</v>
      </c>
      <c r="E156" s="298">
        <v>1.97</v>
      </c>
      <c r="F156" s="298">
        <v>1.8895040902461335</v>
      </c>
      <c r="G156" s="298">
        <v>8.0495909753866446E-2</v>
      </c>
      <c r="H156" s="298">
        <v>9.9109647868450598E-2</v>
      </c>
      <c r="I156" s="298">
        <v>0.11178250550868096</v>
      </c>
      <c r="J156" s="298">
        <v>1.6675261879948806</v>
      </c>
      <c r="K156" s="298">
        <v>2.1114819924973864</v>
      </c>
      <c r="L156" s="298">
        <v>0.81984672942159076</v>
      </c>
      <c r="M156" s="298">
        <v>0.26145096747530605</v>
      </c>
      <c r="N156" s="298">
        <v>3.517557213016961</v>
      </c>
    </row>
    <row r="157" spans="2:14" x14ac:dyDescent="0.3">
      <c r="B157" s="292" t="s">
        <v>454</v>
      </c>
      <c r="C157">
        <v>1</v>
      </c>
      <c r="D157" s="298">
        <v>93.5</v>
      </c>
      <c r="E157" s="298">
        <v>2.17</v>
      </c>
      <c r="F157" s="298">
        <v>1.8742314010898504</v>
      </c>
      <c r="G157" s="298">
        <v>0.2957685989101495</v>
      </c>
      <c r="H157" s="298">
        <v>0.36416162980407718</v>
      </c>
      <c r="I157" s="298">
        <v>0.11032472048971476</v>
      </c>
      <c r="J157" s="298">
        <v>1.6551483709741868</v>
      </c>
      <c r="K157" s="298">
        <v>2.0933144312055143</v>
      </c>
      <c r="L157" s="298">
        <v>0.81964923909963738</v>
      </c>
      <c r="M157" s="298">
        <v>0.2465704549586738</v>
      </c>
      <c r="N157" s="298">
        <v>3.5018923472210268</v>
      </c>
    </row>
    <row r="158" spans="2:14" x14ac:dyDescent="0.3">
      <c r="B158" s="292" t="s">
        <v>455</v>
      </c>
      <c r="C158">
        <v>1</v>
      </c>
      <c r="D158" s="298">
        <v>96.8</v>
      </c>
      <c r="E158" s="298">
        <v>2.48</v>
      </c>
      <c r="F158" s="298">
        <v>1.9462312213980415</v>
      </c>
      <c r="G158" s="298">
        <v>0.53376877860195848</v>
      </c>
      <c r="H158" s="298">
        <v>0.65719656877189414</v>
      </c>
      <c r="I158" s="298">
        <v>0.11740155379856694</v>
      </c>
      <c r="J158" s="298">
        <v>1.7130950028578367</v>
      </c>
      <c r="K158" s="298">
        <v>2.1793674399382463</v>
      </c>
      <c r="L158" s="298">
        <v>0.82063174203768074</v>
      </c>
      <c r="M158" s="298">
        <v>0.31661921914989821</v>
      </c>
      <c r="N158" s="298">
        <v>3.575843223646185</v>
      </c>
    </row>
    <row r="159" spans="2:14" x14ac:dyDescent="0.3">
      <c r="B159" s="292" t="s">
        <v>456</v>
      </c>
      <c r="C159">
        <v>1</v>
      </c>
      <c r="D159" s="298">
        <v>55.5</v>
      </c>
      <c r="E159" s="298">
        <v>0.54</v>
      </c>
      <c r="F159" s="298">
        <v>1.0451425611773488</v>
      </c>
      <c r="G159" s="298">
        <v>-0.50514256117734879</v>
      </c>
      <c r="H159" s="298">
        <v>-0.6219508732150153</v>
      </c>
      <c r="I159" s="298">
        <v>9.5876554162423328E-2</v>
      </c>
      <c r="J159" s="298">
        <v>0.85475072596838964</v>
      </c>
      <c r="K159" s="298">
        <v>1.2355343963863081</v>
      </c>
      <c r="L159" s="298">
        <v>0.81782983856272984</v>
      </c>
      <c r="M159" s="298">
        <v>-0.57890541606661516</v>
      </c>
      <c r="N159" s="298">
        <v>2.6691905384213128</v>
      </c>
    </row>
    <row r="160" spans="2:14" x14ac:dyDescent="0.3">
      <c r="B160" s="292" t="s">
        <v>457</v>
      </c>
      <c r="C160">
        <v>1</v>
      </c>
      <c r="D160" s="298">
        <v>63.2</v>
      </c>
      <c r="E160" s="298">
        <v>0.57999999999999996</v>
      </c>
      <c r="F160" s="298">
        <v>1.2131421418964612</v>
      </c>
      <c r="G160" s="298">
        <v>-0.63314214189646123</v>
      </c>
      <c r="H160" s="298">
        <v>-0.77954886063040951</v>
      </c>
      <c r="I160" s="298">
        <v>8.648751293451587E-2</v>
      </c>
      <c r="J160" s="298">
        <v>1.0413950817928477</v>
      </c>
      <c r="K160" s="298">
        <v>1.3848892020000747</v>
      </c>
      <c r="L160" s="298">
        <v>0.81678235846465175</v>
      </c>
      <c r="M160" s="298">
        <v>-0.4088257474682484</v>
      </c>
      <c r="N160" s="298">
        <v>2.8351100312611708</v>
      </c>
    </row>
    <row r="161" spans="2:14" x14ac:dyDescent="0.3">
      <c r="B161" s="292" t="s">
        <v>458</v>
      </c>
      <c r="C161">
        <v>1</v>
      </c>
      <c r="D161" s="298">
        <v>70.900000000000006</v>
      </c>
      <c r="E161" s="298">
        <v>0.74</v>
      </c>
      <c r="F161" s="298">
        <v>1.3811417226155733</v>
      </c>
      <c r="G161" s="298">
        <v>-0.64114172261557334</v>
      </c>
      <c r="H161" s="298">
        <v>-0.78939825087384807</v>
      </c>
      <c r="I161" s="298">
        <v>8.3336242175557962E-2</v>
      </c>
      <c r="J161" s="298">
        <v>1.2156524617025932</v>
      </c>
      <c r="K161" s="298">
        <v>1.5466309835285534</v>
      </c>
      <c r="L161" s="298">
        <v>0.81645468978102154</v>
      </c>
      <c r="M161" s="298">
        <v>-0.2401754816826791</v>
      </c>
      <c r="N161" s="298">
        <v>3.0024589269138255</v>
      </c>
    </row>
    <row r="162" spans="2:14" x14ac:dyDescent="0.3">
      <c r="B162" s="292" t="s">
        <v>459</v>
      </c>
      <c r="C162">
        <v>1</v>
      </c>
      <c r="D162" s="298">
        <v>79.8</v>
      </c>
      <c r="E162" s="298">
        <v>1.36</v>
      </c>
      <c r="F162" s="298">
        <v>1.5753230561740275</v>
      </c>
      <c r="G162" s="298">
        <v>-0.21532305617402736</v>
      </c>
      <c r="H162" s="298">
        <v>-0.26511399573742206</v>
      </c>
      <c r="I162" s="298">
        <v>8.8277299415285851E-2</v>
      </c>
      <c r="J162" s="298">
        <v>1.4000218348296094</v>
      </c>
      <c r="K162" s="298">
        <v>1.7506242775184455</v>
      </c>
      <c r="L162" s="298">
        <v>0.81697381402192859</v>
      </c>
      <c r="M162" s="298">
        <v>-4.7025025983689073E-2</v>
      </c>
      <c r="N162" s="298">
        <v>3.197671138331744</v>
      </c>
    </row>
    <row r="163" spans="2:14" x14ac:dyDescent="0.3">
      <c r="B163" s="292" t="s">
        <v>460</v>
      </c>
      <c r="C163">
        <v>1</v>
      </c>
      <c r="D163" s="298">
        <v>87.1</v>
      </c>
      <c r="E163" s="298">
        <v>1.46</v>
      </c>
      <c r="F163" s="298">
        <v>1.7345953859466923</v>
      </c>
      <c r="G163" s="298">
        <v>-0.27459538594669231</v>
      </c>
      <c r="H163" s="298">
        <v>-0.33809235886262834</v>
      </c>
      <c r="I163" s="298">
        <v>9.8296895900387787E-2</v>
      </c>
      <c r="J163" s="298">
        <v>1.5393972317231466</v>
      </c>
      <c r="K163" s="298">
        <v>1.929793540170238</v>
      </c>
      <c r="L163" s="298">
        <v>0.81811711322348735</v>
      </c>
      <c r="M163" s="298">
        <v>0.10997693816018028</v>
      </c>
      <c r="N163" s="298">
        <v>3.3592138337332043</v>
      </c>
    </row>
    <row r="164" spans="2:14" x14ac:dyDescent="0.3">
      <c r="B164" s="292" t="s">
        <v>461</v>
      </c>
      <c r="C164">
        <v>1</v>
      </c>
      <c r="D164" s="298">
        <v>61</v>
      </c>
      <c r="E164" s="298">
        <v>0.496</v>
      </c>
      <c r="F164" s="298">
        <v>1.1651422616910005</v>
      </c>
      <c r="G164" s="298">
        <v>-0.66914226169100055</v>
      </c>
      <c r="H164" s="298">
        <v>-0.82387358727762217</v>
      </c>
      <c r="I164" s="298">
        <v>8.8595644345732069E-2</v>
      </c>
      <c r="J164" s="298">
        <v>0.9892088704061146</v>
      </c>
      <c r="K164" s="298">
        <v>1.3410756529758865</v>
      </c>
      <c r="L164" s="298">
        <v>0.81700827376625518</v>
      </c>
      <c r="M164" s="298">
        <v>-0.45727425068952154</v>
      </c>
      <c r="N164" s="298">
        <v>2.7875587740715226</v>
      </c>
    </row>
    <row r="165" spans="2:14" x14ac:dyDescent="0.3">
      <c r="B165" s="292" t="s">
        <v>462</v>
      </c>
      <c r="C165">
        <v>1</v>
      </c>
      <c r="D165" s="298">
        <v>36.31</v>
      </c>
      <c r="E165" s="298">
        <v>0.317</v>
      </c>
      <c r="F165" s="298">
        <v>0.62645269702153561</v>
      </c>
      <c r="G165" s="298">
        <v>-0.30945269702153561</v>
      </c>
      <c r="H165" s="298">
        <v>-0.3810100156334163</v>
      </c>
      <c r="I165" s="298">
        <v>0.13631471703200648</v>
      </c>
      <c r="J165" s="298">
        <v>0.35575868461734905</v>
      </c>
      <c r="K165" s="298">
        <v>0.89714670942572217</v>
      </c>
      <c r="L165" s="298">
        <v>0.82355026154145372</v>
      </c>
      <c r="M165" s="298">
        <v>-1.0089549065524035</v>
      </c>
      <c r="N165" s="298">
        <v>2.2618603005954747</v>
      </c>
    </row>
    <row r="166" spans="2:14" x14ac:dyDescent="0.3">
      <c r="B166" s="292" t="s">
        <v>463</v>
      </c>
      <c r="C166">
        <v>1</v>
      </c>
      <c r="D166" s="298">
        <v>87.94</v>
      </c>
      <c r="E166" s="298">
        <v>0.89700000000000002</v>
      </c>
      <c r="F166" s="298">
        <v>1.7529226129342319</v>
      </c>
      <c r="G166" s="298">
        <v>-0.85592261293423189</v>
      </c>
      <c r="H166" s="298">
        <v>-1.0538447112398928</v>
      </c>
      <c r="I166" s="298">
        <v>9.9725928336615199E-2</v>
      </c>
      <c r="J166" s="298">
        <v>1.5548866835060668</v>
      </c>
      <c r="K166" s="298">
        <v>1.950958542362397</v>
      </c>
      <c r="L166" s="298">
        <v>0.81829004148167439</v>
      </c>
      <c r="M166" s="298">
        <v>0.12796076389886046</v>
      </c>
      <c r="N166" s="298">
        <v>3.3778844619696033</v>
      </c>
    </row>
    <row r="167" spans="2:14" x14ac:dyDescent="0.3">
      <c r="B167" s="292" t="s">
        <v>464</v>
      </c>
      <c r="C167">
        <v>1</v>
      </c>
      <c r="D167" s="298">
        <v>81.649999999999991</v>
      </c>
      <c r="E167" s="298">
        <v>0.629</v>
      </c>
      <c r="F167" s="298">
        <v>1.6156865918013465</v>
      </c>
      <c r="G167" s="298">
        <v>-0.98668659180134655</v>
      </c>
      <c r="H167" s="298">
        <v>-1.2148463315585545</v>
      </c>
      <c r="I167" s="298">
        <v>9.0368971720244731E-2</v>
      </c>
      <c r="J167" s="298">
        <v>1.4362317237987243</v>
      </c>
      <c r="K167" s="298">
        <v>1.7951414598039688</v>
      </c>
      <c r="L167" s="298">
        <v>0.81720247323123973</v>
      </c>
      <c r="M167" s="298">
        <v>-7.1155622290868248E-3</v>
      </c>
      <c r="N167" s="298">
        <v>3.2384887458317797</v>
      </c>
    </row>
    <row r="168" spans="2:14" x14ac:dyDescent="0.3">
      <c r="B168" s="292" t="s">
        <v>465</v>
      </c>
      <c r="C168">
        <v>1</v>
      </c>
      <c r="D168" s="298">
        <v>88.039999999999992</v>
      </c>
      <c r="E168" s="298">
        <v>0.74199999999999999</v>
      </c>
      <c r="F168" s="298">
        <v>1.7551044256708437</v>
      </c>
      <c r="G168" s="298">
        <v>-1.0131044256708437</v>
      </c>
      <c r="H168" s="298">
        <v>-1.2473729806797207</v>
      </c>
      <c r="I168" s="298">
        <v>9.9899359736034546E-2</v>
      </c>
      <c r="J168" s="298">
        <v>1.556724095855047</v>
      </c>
      <c r="K168" s="298">
        <v>1.9534847554866404</v>
      </c>
      <c r="L168" s="298">
        <v>0.81831119586692103</v>
      </c>
      <c r="M168" s="298">
        <v>0.13010056821886806</v>
      </c>
      <c r="N168" s="298">
        <v>3.3801082831228193</v>
      </c>
    </row>
    <row r="169" spans="2:14" x14ac:dyDescent="0.3">
      <c r="B169" s="292" t="s">
        <v>466</v>
      </c>
      <c r="C169">
        <v>1</v>
      </c>
      <c r="D169" s="298">
        <v>72.680000000000007</v>
      </c>
      <c r="E169" s="298">
        <v>0.57699999999999996</v>
      </c>
      <c r="F169" s="298">
        <v>1.4199779893272644</v>
      </c>
      <c r="G169" s="298">
        <v>-0.84297798932726442</v>
      </c>
      <c r="H169" s="298">
        <v>-1.0379067947494893</v>
      </c>
      <c r="I169" s="298">
        <v>8.359854967705492E-2</v>
      </c>
      <c r="J169" s="298">
        <v>1.253967837701895</v>
      </c>
      <c r="K169" s="298">
        <v>1.5859881409526337</v>
      </c>
      <c r="L169" s="298">
        <v>0.81648150543266307</v>
      </c>
      <c r="M169" s="298">
        <v>-0.2013924655406707</v>
      </c>
      <c r="N169" s="298">
        <v>3.0413484441951995</v>
      </c>
    </row>
    <row r="170" spans="2:14" x14ac:dyDescent="0.3">
      <c r="B170" s="292" t="s">
        <v>467</v>
      </c>
      <c r="C170">
        <v>1</v>
      </c>
      <c r="D170" s="298">
        <v>89.960000000000008</v>
      </c>
      <c r="E170" s="298">
        <v>0.71099999999999997</v>
      </c>
      <c r="F170" s="298">
        <v>1.7969952302137915</v>
      </c>
      <c r="G170" s="298">
        <v>-1.0859952302137916</v>
      </c>
      <c r="H170" s="298">
        <v>-1.3371189316626853</v>
      </c>
      <c r="I170" s="298">
        <v>0.10335912705168897</v>
      </c>
      <c r="J170" s="298">
        <v>1.5917444881853542</v>
      </c>
      <c r="K170" s="298">
        <v>2.0022459722422288</v>
      </c>
      <c r="L170" s="298">
        <v>0.81874076504737936</v>
      </c>
      <c r="M170" s="298">
        <v>0.17113833350387475</v>
      </c>
      <c r="N170" s="298">
        <v>3.4228521269237082</v>
      </c>
    </row>
    <row r="171" spans="2:14" x14ac:dyDescent="0.3">
      <c r="B171" s="292" t="s">
        <v>468</v>
      </c>
      <c r="C171">
        <v>1</v>
      </c>
      <c r="D171" s="298">
        <v>93.339999999999989</v>
      </c>
      <c r="E171" s="298">
        <v>0.75</v>
      </c>
      <c r="F171" s="298">
        <v>1.8707405007112714</v>
      </c>
      <c r="G171" s="298">
        <v>-1.1207405007112714</v>
      </c>
      <c r="H171" s="298">
        <v>-1.3798986397823749</v>
      </c>
      <c r="I171" s="298">
        <v>0.10999500855648504</v>
      </c>
      <c r="J171" s="298">
        <v>1.6523122131508265</v>
      </c>
      <c r="K171" s="298">
        <v>2.0891687882717163</v>
      </c>
      <c r="L171" s="298">
        <v>0.81960492501742688</v>
      </c>
      <c r="M171" s="298">
        <v>0.24316755356494935</v>
      </c>
      <c r="N171" s="298">
        <v>3.4983134478575932</v>
      </c>
    </row>
    <row r="172" spans="2:14" x14ac:dyDescent="0.3">
      <c r="B172" s="292" t="s">
        <v>469</v>
      </c>
      <c r="C172">
        <v>1</v>
      </c>
      <c r="D172" s="298">
        <v>94.6</v>
      </c>
      <c r="E172" s="298">
        <v>2.15</v>
      </c>
      <c r="F172" s="298">
        <v>1.8982313411925806</v>
      </c>
      <c r="G172" s="298">
        <v>0.25176865880741928</v>
      </c>
      <c r="H172" s="298">
        <v>0.30998721792217349</v>
      </c>
      <c r="I172" s="298">
        <v>0.11262644397619416</v>
      </c>
      <c r="J172" s="298">
        <v>1.6745775444013438</v>
      </c>
      <c r="K172" s="298">
        <v>2.1218851379838175</v>
      </c>
      <c r="L172" s="298">
        <v>0.81996222296408483</v>
      </c>
      <c r="M172" s="298">
        <v>0.26994887113552313</v>
      </c>
      <c r="N172" s="298">
        <v>3.5265138112496381</v>
      </c>
    </row>
    <row r="173" spans="2:14" x14ac:dyDescent="0.3">
      <c r="B173" s="292" t="s">
        <v>470</v>
      </c>
      <c r="C173">
        <v>1</v>
      </c>
      <c r="D173" s="298">
        <v>88.3</v>
      </c>
      <c r="E173" s="298">
        <v>4.5</v>
      </c>
      <c r="F173" s="298">
        <v>1.7607771387860345</v>
      </c>
      <c r="G173" s="298">
        <v>2.7392228612139657</v>
      </c>
      <c r="H173" s="298">
        <v>3.3726361257142727</v>
      </c>
      <c r="I173" s="298">
        <v>0.1003535078672924</v>
      </c>
      <c r="J173" s="298">
        <v>1.5614949607872044</v>
      </c>
      <c r="K173" s="298">
        <v>1.9600593167848646</v>
      </c>
      <c r="L173" s="298">
        <v>0.81836676236682016</v>
      </c>
      <c r="M173" s="298">
        <v>0.13566293727774248</v>
      </c>
      <c r="N173" s="298">
        <v>3.3858913402943265</v>
      </c>
    </row>
    <row r="174" spans="2:14" x14ac:dyDescent="0.3">
      <c r="B174" s="292" t="s">
        <v>471</v>
      </c>
      <c r="C174">
        <v>1</v>
      </c>
      <c r="D174" s="298">
        <v>86.9</v>
      </c>
      <c r="E174" s="298">
        <v>4.5199999999999996</v>
      </c>
      <c r="F174" s="298">
        <v>1.7302317604734687</v>
      </c>
      <c r="G174" s="298">
        <v>2.7897682395265306</v>
      </c>
      <c r="H174" s="298">
        <v>3.434869531874333</v>
      </c>
      <c r="I174" s="298">
        <v>9.7964115779791375E-2</v>
      </c>
      <c r="J174" s="298">
        <v>1.5356944416171814</v>
      </c>
      <c r="K174" s="298">
        <v>1.924769079329756</v>
      </c>
      <c r="L174" s="298">
        <v>0.81807719634885134</v>
      </c>
      <c r="M174" s="298">
        <v>0.10569257968903201</v>
      </c>
      <c r="N174" s="298">
        <v>3.3547709412579056</v>
      </c>
    </row>
    <row r="175" spans="2:14" x14ac:dyDescent="0.3">
      <c r="B175" s="292" t="s">
        <v>472</v>
      </c>
      <c r="C175">
        <v>1</v>
      </c>
      <c r="D175" s="298">
        <v>84.6</v>
      </c>
      <c r="E175" s="298">
        <v>1.29</v>
      </c>
      <c r="F175" s="298">
        <v>1.6800500675313961</v>
      </c>
      <c r="G175" s="298">
        <v>-0.39005006753139604</v>
      </c>
      <c r="H175" s="298">
        <v>-0.48024458587158458</v>
      </c>
      <c r="I175" s="298">
        <v>9.4355492943400218E-2</v>
      </c>
      <c r="J175" s="298">
        <v>1.492678758450904</v>
      </c>
      <c r="K175" s="298">
        <v>1.8674213766118881</v>
      </c>
      <c r="L175" s="298">
        <v>0.81765291551738062</v>
      </c>
      <c r="M175" s="298">
        <v>5.6353424391885953E-2</v>
      </c>
      <c r="N175" s="298">
        <v>3.3037467106709064</v>
      </c>
    </row>
    <row r="176" spans="2:14" x14ac:dyDescent="0.3">
      <c r="B176" s="292" t="s">
        <v>473</v>
      </c>
      <c r="C176">
        <v>1</v>
      </c>
      <c r="D176" s="298">
        <v>80.400000000000006</v>
      </c>
      <c r="E176" s="298">
        <v>0.63700000000000001</v>
      </c>
      <c r="F176" s="298">
        <v>1.5884139325936988</v>
      </c>
      <c r="G176" s="298">
        <v>-0.95141393259369877</v>
      </c>
      <c r="H176" s="298">
        <v>-1.1714172822547677</v>
      </c>
      <c r="I176" s="298">
        <v>8.8919215841752969E-2</v>
      </c>
      <c r="J176" s="298">
        <v>1.411837992444944</v>
      </c>
      <c r="K176" s="298">
        <v>1.7649898727424536</v>
      </c>
      <c r="L176" s="298">
        <v>0.81704342488719228</v>
      </c>
      <c r="M176" s="298">
        <v>-3.4072382946556568E-2</v>
      </c>
      <c r="N176" s="298">
        <v>3.2109002481339539</v>
      </c>
    </row>
    <row r="177" spans="2:14" x14ac:dyDescent="0.3">
      <c r="B177" s="292" t="s">
        <v>474</v>
      </c>
      <c r="C177">
        <v>1</v>
      </c>
      <c r="D177" s="298">
        <v>70.3</v>
      </c>
      <c r="E177" s="298">
        <v>0.57699999999999996</v>
      </c>
      <c r="F177" s="298">
        <v>1.3680508461959022</v>
      </c>
      <c r="G177" s="298">
        <v>-0.79105084619590227</v>
      </c>
      <c r="H177" s="298">
        <v>-0.97397210680943869</v>
      </c>
      <c r="I177" s="298">
        <v>8.3332730438157643E-2</v>
      </c>
      <c r="J177" s="298">
        <v>1.2025685588974231</v>
      </c>
      <c r="K177" s="298">
        <v>1.5335331334943814</v>
      </c>
      <c r="L177" s="298">
        <v>0.8164543313423962</v>
      </c>
      <c r="M177" s="298">
        <v>-0.25326564631427773</v>
      </c>
      <c r="N177" s="298">
        <v>2.9893673387060824</v>
      </c>
    </row>
    <row r="178" spans="2:14" x14ac:dyDescent="0.3">
      <c r="B178" s="292" t="s">
        <v>475</v>
      </c>
      <c r="C178">
        <v>1</v>
      </c>
      <c r="D178" s="298">
        <v>95.2</v>
      </c>
      <c r="E178" s="298">
        <v>1.2</v>
      </c>
      <c r="F178" s="298">
        <v>1.9113222176122522</v>
      </c>
      <c r="G178" s="298">
        <v>-0.71132221761225223</v>
      </c>
      <c r="H178" s="298">
        <v>-0.87580716491212085</v>
      </c>
      <c r="I178" s="298">
        <v>0.11390677193451104</v>
      </c>
      <c r="J178" s="298">
        <v>1.685125943238432</v>
      </c>
      <c r="K178" s="298">
        <v>2.1375184919860724</v>
      </c>
      <c r="L178" s="298">
        <v>0.82013906375566659</v>
      </c>
      <c r="M178" s="298">
        <v>0.28268857679042148</v>
      </c>
      <c r="N178" s="298">
        <v>3.5399558584340829</v>
      </c>
    </row>
    <row r="179" spans="2:14" x14ac:dyDescent="0.3">
      <c r="B179" s="292" t="s">
        <v>476</v>
      </c>
      <c r="C179">
        <v>1</v>
      </c>
      <c r="D179" s="298">
        <v>79.8</v>
      </c>
      <c r="E179" s="298">
        <v>0.626</v>
      </c>
      <c r="F179" s="298">
        <v>1.5753230561740275</v>
      </c>
      <c r="G179" s="298">
        <v>-0.94932305617402746</v>
      </c>
      <c r="H179" s="298">
        <v>-1.1688429151058815</v>
      </c>
      <c r="I179" s="298">
        <v>8.8277299415285851E-2</v>
      </c>
      <c r="J179" s="298">
        <v>1.4000218348296094</v>
      </c>
      <c r="K179" s="298">
        <v>1.7506242775184455</v>
      </c>
      <c r="L179" s="298">
        <v>0.81697381402192859</v>
      </c>
      <c r="M179" s="298">
        <v>-4.7025025983689073E-2</v>
      </c>
      <c r="N179" s="298">
        <v>3.197671138331744</v>
      </c>
    </row>
    <row r="180" spans="2:14" x14ac:dyDescent="0.3">
      <c r="B180" s="292" t="s">
        <v>477</v>
      </c>
      <c r="C180">
        <v>1</v>
      </c>
      <c r="D180" s="298">
        <v>49.900000000000006</v>
      </c>
      <c r="E180" s="298">
        <v>0.42799999999999999</v>
      </c>
      <c r="F180" s="298">
        <v>0.92296104792708555</v>
      </c>
      <c r="G180" s="298">
        <v>-0.49496104792708556</v>
      </c>
      <c r="H180" s="298">
        <v>-0.60941500404989801</v>
      </c>
      <c r="I180" s="298">
        <v>0.10572076256589677</v>
      </c>
      <c r="J180" s="298">
        <v>0.71302056580971107</v>
      </c>
      <c r="K180" s="298">
        <v>1.13290153004446</v>
      </c>
      <c r="L180" s="298">
        <v>0.81904225217200821</v>
      </c>
      <c r="M180" s="298">
        <v>-0.703494542461921</v>
      </c>
      <c r="N180" s="298">
        <v>2.5494166383160923</v>
      </c>
    </row>
    <row r="181" spans="2:14" x14ac:dyDescent="0.3">
      <c r="B181" s="292" t="s">
        <v>514</v>
      </c>
      <c r="C181">
        <v>1</v>
      </c>
      <c r="D181" s="298">
        <v>43.6</v>
      </c>
      <c r="E181" s="298">
        <v>0.49399999999999999</v>
      </c>
      <c r="F181" s="298">
        <v>0.78550684552053918</v>
      </c>
      <c r="G181" s="298">
        <v>-0.29150684552053918</v>
      </c>
      <c r="H181" s="298">
        <v>-0.35891439576401257</v>
      </c>
      <c r="I181" s="298">
        <v>0.11896929289178729</v>
      </c>
      <c r="J181" s="298">
        <v>0.54925740784459653</v>
      </c>
      <c r="K181" s="298">
        <v>1.0217562831964817</v>
      </c>
      <c r="L181" s="298">
        <v>0.82085749302583122</v>
      </c>
      <c r="M181" s="298">
        <v>-0.84455345344946364</v>
      </c>
      <c r="N181" s="298">
        <v>2.415567144490542</v>
      </c>
    </row>
    <row r="182" spans="2:14" x14ac:dyDescent="0.3">
      <c r="B182" s="292" t="s">
        <v>515</v>
      </c>
      <c r="C182">
        <v>1</v>
      </c>
      <c r="D182" s="298">
        <v>96.9</v>
      </c>
      <c r="E182" s="298">
        <v>2.33</v>
      </c>
      <c r="F182" s="298">
        <v>1.9484130341346535</v>
      </c>
      <c r="G182" s="298">
        <v>0.38158696586534657</v>
      </c>
      <c r="H182" s="298">
        <v>0.46982449088089751</v>
      </c>
      <c r="I182" s="298">
        <v>0.11762370325619337</v>
      </c>
      <c r="J182" s="298">
        <v>1.714835670798438</v>
      </c>
      <c r="K182" s="298">
        <v>2.181990397470869</v>
      </c>
      <c r="L182" s="298">
        <v>0.82066355272619596</v>
      </c>
      <c r="M182" s="298">
        <v>0.31873786216354105</v>
      </c>
      <c r="N182" s="298">
        <v>3.5780882061057659</v>
      </c>
    </row>
    <row r="183" spans="2:14" x14ac:dyDescent="0.3">
      <c r="B183" s="292" t="s">
        <v>516</v>
      </c>
      <c r="C183">
        <v>1</v>
      </c>
      <c r="D183" s="298">
        <v>97</v>
      </c>
      <c r="E183" s="298">
        <v>2.19</v>
      </c>
      <c r="F183" s="298">
        <v>1.9505948468712651</v>
      </c>
      <c r="G183" s="298">
        <v>0.23940515312873489</v>
      </c>
      <c r="H183" s="298">
        <v>0.29476479608756412</v>
      </c>
      <c r="I183" s="298">
        <v>0.11784627625639527</v>
      </c>
      <c r="J183" s="298">
        <v>1.7165754976674243</v>
      </c>
      <c r="K183" s="298">
        <v>2.1846141960751058</v>
      </c>
      <c r="L183" s="298">
        <v>0.82069548313182483</v>
      </c>
      <c r="M183" s="298">
        <v>0.320856267442722</v>
      </c>
      <c r="N183" s="298">
        <v>3.5803334262998083</v>
      </c>
    </row>
    <row r="184" spans="2:14" x14ac:dyDescent="0.3">
      <c r="B184" s="292" t="s">
        <v>517</v>
      </c>
      <c r="C184">
        <v>1</v>
      </c>
      <c r="D184" s="298">
        <v>88.2</v>
      </c>
      <c r="E184" s="298">
        <v>2.09</v>
      </c>
      <c r="F184" s="298">
        <v>1.7585953260494227</v>
      </c>
      <c r="G184" s="298">
        <v>0.33140467395057716</v>
      </c>
      <c r="H184" s="298">
        <v>0.40803813060355809</v>
      </c>
      <c r="I184" s="298">
        <v>0.10017828646729503</v>
      </c>
      <c r="J184" s="298">
        <v>1.5596611030246195</v>
      </c>
      <c r="K184" s="298">
        <v>1.9575295490742259</v>
      </c>
      <c r="L184" s="298">
        <v>0.81834529404463752</v>
      </c>
      <c r="M184" s="298">
        <v>0.13352375637427194</v>
      </c>
      <c r="N184" s="298">
        <v>3.3836668957245735</v>
      </c>
    </row>
    <row r="185" spans="2:14" x14ac:dyDescent="0.3">
      <c r="B185" s="292" t="s">
        <v>518</v>
      </c>
      <c r="C185">
        <v>1</v>
      </c>
      <c r="D185" s="298">
        <v>84.2</v>
      </c>
      <c r="E185" s="298">
        <v>5.5</v>
      </c>
      <c r="F185" s="298">
        <v>1.671322816584949</v>
      </c>
      <c r="G185" s="298">
        <v>3.828677183415051</v>
      </c>
      <c r="H185" s="298">
        <v>4.7140140239487192</v>
      </c>
      <c r="I185" s="298">
        <v>9.3770903106539641E-2</v>
      </c>
      <c r="J185" s="298">
        <v>1.4851123870631426</v>
      </c>
      <c r="K185" s="298">
        <v>1.8575332461067553</v>
      </c>
      <c r="L185" s="298">
        <v>0.81758566124590082</v>
      </c>
      <c r="M185" s="298">
        <v>4.7759727099766058E-2</v>
      </c>
      <c r="N185" s="298">
        <v>3.2948859060701317</v>
      </c>
    </row>
    <row r="186" spans="2:14" x14ac:dyDescent="0.3">
      <c r="B186" s="292" t="s">
        <v>519</v>
      </c>
      <c r="C186">
        <v>1</v>
      </c>
      <c r="D186" s="298">
        <v>97.4</v>
      </c>
      <c r="E186" s="298">
        <v>1.9</v>
      </c>
      <c r="F186" s="298">
        <v>1.9593220978177126</v>
      </c>
      <c r="G186" s="298">
        <v>-5.9322097817712693E-2</v>
      </c>
      <c r="H186" s="298">
        <v>-7.3039639448871291E-2</v>
      </c>
      <c r="I186" s="298">
        <v>0.11874075598055087</v>
      </c>
      <c r="J186" s="298">
        <v>1.7235264891547482</v>
      </c>
      <c r="K186" s="298">
        <v>2.1951177064806768</v>
      </c>
      <c r="L186" s="298">
        <v>0.82082440164526871</v>
      </c>
      <c r="M186" s="298">
        <v>0.32932751177126995</v>
      </c>
      <c r="N186" s="298">
        <v>3.5893166838641553</v>
      </c>
    </row>
    <row r="187" spans="2:14" ht="15" thickBot="1" x14ac:dyDescent="0.35">
      <c r="B187" s="296" t="s">
        <v>520</v>
      </c>
      <c r="C187" s="305">
        <v>1</v>
      </c>
      <c r="D187" s="299">
        <v>96.5</v>
      </c>
      <c r="E187" s="299">
        <v>1.57</v>
      </c>
      <c r="F187" s="299">
        <v>1.9396857831882059</v>
      </c>
      <c r="G187" s="299">
        <v>-0.36968578318820589</v>
      </c>
      <c r="H187" s="299">
        <v>-0.45517129883727492</v>
      </c>
      <c r="I187" s="299">
        <v>0.1167376708378849</v>
      </c>
      <c r="J187" s="299">
        <v>1.7078679046358367</v>
      </c>
      <c r="K187" s="299">
        <v>2.1715036617405752</v>
      </c>
      <c r="L187" s="299">
        <v>0.82053702841379139</v>
      </c>
      <c r="M187" s="299">
        <v>0.31026186342622553</v>
      </c>
      <c r="N187" s="299">
        <v>3.5691097029501861</v>
      </c>
    </row>
    <row r="207" spans="6:6" x14ac:dyDescent="0.3">
      <c r="F207" t="s">
        <v>338</v>
      </c>
    </row>
    <row r="227" spans="6:6" x14ac:dyDescent="0.3">
      <c r="F227" t="s">
        <v>338</v>
      </c>
    </row>
    <row r="247" spans="6:6" x14ac:dyDescent="0.3">
      <c r="F247" t="s">
        <v>338</v>
      </c>
    </row>
  </sheetData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C7BE-0E17-455C-B03A-07D622C67CD0}">
  <dimension ref="B1:N247"/>
  <sheetViews>
    <sheetView topLeftCell="A35" zoomScaleNormal="100" workbookViewId="0"/>
  </sheetViews>
  <sheetFormatPr baseColWidth="10" defaultColWidth="11.44140625" defaultRowHeight="14.4" x14ac:dyDescent="0.3"/>
  <cols>
    <col min="1" max="1" width="6.33203125" customWidth="1"/>
  </cols>
  <sheetData>
    <row r="1" spans="2:9" x14ac:dyDescent="0.3">
      <c r="B1" t="s">
        <v>599</v>
      </c>
    </row>
    <row r="2" spans="2:9" x14ac:dyDescent="0.3">
      <c r="B2" t="s">
        <v>496</v>
      </c>
    </row>
    <row r="3" spans="2:9" x14ac:dyDescent="0.3">
      <c r="B3" t="s">
        <v>597</v>
      </c>
    </row>
    <row r="4" spans="2:9" x14ac:dyDescent="0.3">
      <c r="B4" t="s">
        <v>350</v>
      </c>
    </row>
    <row r="5" spans="2:9" x14ac:dyDescent="0.3">
      <c r="B5" t="s">
        <v>351</v>
      </c>
    </row>
    <row r="6" spans="2:9" ht="34.200000000000003" customHeight="1" x14ac:dyDescent="0.3"/>
    <row r="7" spans="2:9" x14ac:dyDescent="0.3">
      <c r="B7" s="291"/>
    </row>
    <row r="10" spans="2:9" x14ac:dyDescent="0.3">
      <c r="B10" t="s">
        <v>313</v>
      </c>
    </row>
    <row r="11" spans="2:9" ht="15" thickBot="1" x14ac:dyDescent="0.35"/>
    <row r="12" spans="2:9" ht="28.8" x14ac:dyDescent="0.3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3">
      <c r="B13" s="303" t="s">
        <v>349</v>
      </c>
      <c r="C13" s="304">
        <v>95</v>
      </c>
      <c r="D13" s="304">
        <v>0</v>
      </c>
      <c r="E13" s="304">
        <v>95</v>
      </c>
      <c r="F13" s="306">
        <v>0</v>
      </c>
      <c r="G13" s="306">
        <v>4.3994084153738067</v>
      </c>
      <c r="H13" s="306">
        <v>1.0226354469872048</v>
      </c>
      <c r="I13" s="306">
        <v>0.93114451215583083</v>
      </c>
    </row>
    <row r="14" spans="2:9" ht="15" thickBot="1" x14ac:dyDescent="0.35">
      <c r="B14" s="296" t="s">
        <v>309</v>
      </c>
      <c r="C14" s="305">
        <v>95</v>
      </c>
      <c r="D14" s="305">
        <v>0</v>
      </c>
      <c r="E14" s="305">
        <v>95</v>
      </c>
      <c r="F14" s="299">
        <v>13.4</v>
      </c>
      <c r="G14" s="299">
        <v>97.8</v>
      </c>
      <c r="H14" s="299">
        <v>70.55086315789471</v>
      </c>
      <c r="I14" s="299">
        <v>26.588865161391329</v>
      </c>
    </row>
    <row r="17" spans="2:4" x14ac:dyDescent="0.3">
      <c r="B17" t="s">
        <v>352</v>
      </c>
    </row>
    <row r="18" spans="2:4" ht="15" thickBot="1" x14ac:dyDescent="0.35"/>
    <row r="19" spans="2:4" x14ac:dyDescent="0.3">
      <c r="B19" s="293"/>
      <c r="C19" s="294" t="s">
        <v>309</v>
      </c>
      <c r="D19" s="307" t="s">
        <v>349</v>
      </c>
    </row>
    <row r="20" spans="2:4" x14ac:dyDescent="0.3">
      <c r="B20" s="295" t="s">
        <v>309</v>
      </c>
      <c r="C20" s="310">
        <v>1</v>
      </c>
      <c r="D20" s="306">
        <v>0.30977686805849852</v>
      </c>
    </row>
    <row r="21" spans="2:4" ht="15" thickBot="1" x14ac:dyDescent="0.35">
      <c r="B21" s="308" t="s">
        <v>349</v>
      </c>
      <c r="C21" s="309">
        <v>0.30977686805849852</v>
      </c>
      <c r="D21" s="311">
        <v>1</v>
      </c>
    </row>
    <row r="24" spans="2:4" x14ac:dyDescent="0.3">
      <c r="B24" s="290" t="s">
        <v>353</v>
      </c>
    </row>
    <row r="26" spans="2:4" x14ac:dyDescent="0.3">
      <c r="B26" t="s">
        <v>354</v>
      </c>
    </row>
    <row r="27" spans="2:4" ht="15" thickBot="1" x14ac:dyDescent="0.35"/>
    <row r="28" spans="2:4" x14ac:dyDescent="0.3">
      <c r="B28" s="312" t="s">
        <v>315</v>
      </c>
      <c r="C28" s="654">
        <v>95</v>
      </c>
    </row>
    <row r="29" spans="2:4" x14ac:dyDescent="0.3">
      <c r="B29" s="292" t="s">
        <v>355</v>
      </c>
      <c r="C29">
        <v>95</v>
      </c>
    </row>
    <row r="30" spans="2:4" x14ac:dyDescent="0.3">
      <c r="B30" s="292" t="s">
        <v>356</v>
      </c>
      <c r="C30">
        <v>93</v>
      </c>
    </row>
    <row r="31" spans="2:4" x14ac:dyDescent="0.3">
      <c r="B31" s="292" t="s">
        <v>357</v>
      </c>
      <c r="C31" s="298">
        <v>9.5961707984132394E-2</v>
      </c>
    </row>
    <row r="32" spans="2:4" x14ac:dyDescent="0.3">
      <c r="B32" s="292" t="s">
        <v>358</v>
      </c>
      <c r="C32" s="298">
        <v>8.6240866134499411E-2</v>
      </c>
    </row>
    <row r="33" spans="2:7" x14ac:dyDescent="0.3">
      <c r="B33" s="292" t="s">
        <v>359</v>
      </c>
      <c r="C33" s="298">
        <v>0.792256675512091</v>
      </c>
    </row>
    <row r="34" spans="2:7" x14ac:dyDescent="0.3">
      <c r="B34" s="292" t="s">
        <v>360</v>
      </c>
      <c r="C34" s="298">
        <v>0.8900880155985087</v>
      </c>
    </row>
    <row r="35" spans="2:7" x14ac:dyDescent="0.3">
      <c r="B35" s="292" t="s">
        <v>361</v>
      </c>
      <c r="C35" s="298">
        <v>320.52663859849525</v>
      </c>
    </row>
    <row r="36" spans="2:7" x14ac:dyDescent="0.3">
      <c r="B36" s="292" t="s">
        <v>362</v>
      </c>
      <c r="C36" s="298">
        <v>1.4050037344460375</v>
      </c>
    </row>
    <row r="37" spans="2:7" x14ac:dyDescent="0.3">
      <c r="B37" s="292" t="s">
        <v>363</v>
      </c>
      <c r="C37" s="298">
        <v>2</v>
      </c>
    </row>
    <row r="38" spans="2:7" x14ac:dyDescent="0.3">
      <c r="B38" s="292" t="s">
        <v>364</v>
      </c>
      <c r="C38" s="298">
        <v>-20.143989023289873</v>
      </c>
    </row>
    <row r="39" spans="2:7" x14ac:dyDescent="0.3">
      <c r="B39" s="292" t="s">
        <v>365</v>
      </c>
      <c r="C39" s="298">
        <v>-15.036235240088791</v>
      </c>
    </row>
    <row r="40" spans="2:7" ht="15" thickBot="1" x14ac:dyDescent="0.35">
      <c r="B40" s="296" t="s">
        <v>366</v>
      </c>
      <c r="C40" s="299">
        <v>0.94292165941439954</v>
      </c>
    </row>
    <row r="43" spans="2:7" x14ac:dyDescent="0.3">
      <c r="B43" t="s">
        <v>367</v>
      </c>
    </row>
    <row r="44" spans="2:7" ht="15" thickBot="1" x14ac:dyDescent="0.35"/>
    <row r="45" spans="2:7" ht="28.8" x14ac:dyDescent="0.3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3">
      <c r="B46" s="295" t="s">
        <v>373</v>
      </c>
      <c r="C46" s="313">
        <v>1</v>
      </c>
      <c r="D46" s="297">
        <v>7.8209588140600346</v>
      </c>
      <c r="E46" s="297">
        <v>7.8209588140600346</v>
      </c>
      <c r="F46" s="297">
        <v>9.871748709475753</v>
      </c>
      <c r="G46" s="659">
        <v>2.2515084828038457E-3</v>
      </c>
    </row>
    <row r="47" spans="2:7" x14ac:dyDescent="0.3">
      <c r="B47" s="292" t="s">
        <v>374</v>
      </c>
      <c r="C47">
        <v>93</v>
      </c>
      <c r="D47" s="298">
        <v>73.679870822624466</v>
      </c>
      <c r="E47" s="298">
        <v>0.792256675512091</v>
      </c>
      <c r="F47" s="298"/>
      <c r="G47" s="657"/>
    </row>
    <row r="48" spans="2:7" ht="15" thickBot="1" x14ac:dyDescent="0.35">
      <c r="B48" s="296" t="s">
        <v>375</v>
      </c>
      <c r="C48" s="305">
        <v>94</v>
      </c>
      <c r="D48" s="299">
        <v>81.5008296366845</v>
      </c>
      <c r="E48" s="299"/>
      <c r="F48" s="299"/>
      <c r="G48" s="658"/>
    </row>
    <row r="49" spans="2:8" x14ac:dyDescent="0.3">
      <c r="B49" s="301" t="s">
        <v>376</v>
      </c>
    </row>
    <row r="52" spans="2:8" x14ac:dyDescent="0.3">
      <c r="B52" t="s">
        <v>377</v>
      </c>
    </row>
    <row r="53" spans="2:8" ht="15" thickBot="1" x14ac:dyDescent="0.35"/>
    <row r="54" spans="2:8" ht="28.8" x14ac:dyDescent="0.3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3">
      <c r="B55" s="295" t="s">
        <v>384</v>
      </c>
      <c r="C55" s="297">
        <v>0.25727043924167237</v>
      </c>
      <c r="D55" s="297">
        <v>0.26015176120574113</v>
      </c>
      <c r="E55" s="297">
        <v>0.988924457206384</v>
      </c>
      <c r="F55" s="655">
        <v>0.32526608793445927</v>
      </c>
      <c r="G55" s="297">
        <v>-0.25933940016593171</v>
      </c>
      <c r="H55" s="297">
        <v>0.77388027864927644</v>
      </c>
    </row>
    <row r="56" spans="2:8" ht="15" thickBot="1" x14ac:dyDescent="0.35">
      <c r="B56" s="296" t="s">
        <v>309</v>
      </c>
      <c r="C56" s="299">
        <v>1.0848414512415321E-2</v>
      </c>
      <c r="D56" s="299">
        <v>3.4527825266559464E-3</v>
      </c>
      <c r="E56" s="299">
        <v>3.1419339123342112</v>
      </c>
      <c r="F56" s="658">
        <v>2.2515084828038656E-3</v>
      </c>
      <c r="G56" s="299">
        <v>3.9918727064406252E-3</v>
      </c>
      <c r="H56" s="299">
        <v>1.7704956318390017E-2</v>
      </c>
    </row>
    <row r="59" spans="2:8" x14ac:dyDescent="0.3">
      <c r="B59" t="s">
        <v>385</v>
      </c>
    </row>
    <row r="61" spans="2:8" x14ac:dyDescent="0.3">
      <c r="B61" t="s">
        <v>598</v>
      </c>
    </row>
    <row r="64" spans="2:8" x14ac:dyDescent="0.3">
      <c r="B64" t="s">
        <v>386</v>
      </c>
    </row>
    <row r="65" spans="2:8" ht="15" thickBot="1" x14ac:dyDescent="0.35"/>
    <row r="66" spans="2:8" ht="28.8" x14ac:dyDescent="0.3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" thickBot="1" x14ac:dyDescent="0.35">
      <c r="B67" s="314" t="s">
        <v>309</v>
      </c>
      <c r="C67" s="315">
        <v>0.30977686805849852</v>
      </c>
      <c r="D67" s="315">
        <v>9.8594329703249078E-2</v>
      </c>
      <c r="E67" s="315">
        <v>3.1419339123342112</v>
      </c>
      <c r="F67" s="663">
        <v>2.2515084828038656E-3</v>
      </c>
      <c r="G67" s="315">
        <v>0.11398806924958302</v>
      </c>
      <c r="H67" s="315">
        <v>0.505565666867414</v>
      </c>
    </row>
    <row r="87" spans="2:14" x14ac:dyDescent="0.3">
      <c r="F87" t="s">
        <v>338</v>
      </c>
    </row>
    <row r="90" spans="2:14" x14ac:dyDescent="0.3">
      <c r="B90" t="s">
        <v>387</v>
      </c>
    </row>
    <row r="91" spans="2:14" ht="15" thickBot="1" x14ac:dyDescent="0.35"/>
    <row r="92" spans="2:14" ht="57.6" x14ac:dyDescent="0.3">
      <c r="B92" s="293" t="s">
        <v>388</v>
      </c>
      <c r="C92" s="294" t="s">
        <v>389</v>
      </c>
      <c r="D92" s="294" t="s">
        <v>309</v>
      </c>
      <c r="E92" s="294" t="s">
        <v>349</v>
      </c>
      <c r="F92" s="294" t="s">
        <v>478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3">
      <c r="B93" s="295" t="s">
        <v>390</v>
      </c>
      <c r="C93" s="313">
        <v>1</v>
      </c>
      <c r="D93" s="297">
        <v>89.6</v>
      </c>
      <c r="E93" s="297">
        <v>0.80083106525084269</v>
      </c>
      <c r="F93" s="297">
        <v>1.229288379554085</v>
      </c>
      <c r="G93" s="297">
        <v>-0.4284573143032423</v>
      </c>
      <c r="H93" s="297">
        <v>-0.48136510861247928</v>
      </c>
      <c r="I93" s="297">
        <v>0.11254141121911768</v>
      </c>
      <c r="J93" s="297">
        <v>1.0058034409661296</v>
      </c>
      <c r="K93" s="297">
        <v>1.4527733181420404</v>
      </c>
      <c r="L93" s="297">
        <v>0.89717458989389665</v>
      </c>
      <c r="M93" s="297">
        <v>-0.55232254884212284</v>
      </c>
      <c r="N93" s="297">
        <v>3.010899307950293</v>
      </c>
    </row>
    <row r="94" spans="2:14" x14ac:dyDescent="0.3">
      <c r="B94" s="292" t="s">
        <v>391</v>
      </c>
      <c r="C94">
        <v>1</v>
      </c>
      <c r="D94" s="298">
        <v>94.800000000000011</v>
      </c>
      <c r="E94" s="298">
        <v>0.7059407984357986</v>
      </c>
      <c r="F94" s="298">
        <v>1.285700135018645</v>
      </c>
      <c r="G94" s="298">
        <v>-0.5797593365828464</v>
      </c>
      <c r="H94" s="298">
        <v>-0.65135057030624932</v>
      </c>
      <c r="I94" s="298">
        <v>0.1238941233785585</v>
      </c>
      <c r="J94" s="298">
        <v>1.0396709600267269</v>
      </c>
      <c r="K94" s="298">
        <v>1.5317293100105631</v>
      </c>
      <c r="L94" s="298">
        <v>0.89866925468708037</v>
      </c>
      <c r="M94" s="298">
        <v>-0.49887890143570579</v>
      </c>
      <c r="N94" s="298">
        <v>3.070279171472996</v>
      </c>
    </row>
    <row r="95" spans="2:14" x14ac:dyDescent="0.3">
      <c r="B95" s="292" t="s">
        <v>392</v>
      </c>
      <c r="C95">
        <v>1</v>
      </c>
      <c r="D95" s="298">
        <v>68.45</v>
      </c>
      <c r="E95" s="298">
        <v>0.36205560724837899</v>
      </c>
      <c r="F95" s="298">
        <v>0.99984441261650114</v>
      </c>
      <c r="G95" s="298">
        <v>-0.63778880536812221</v>
      </c>
      <c r="H95" s="298">
        <v>-0.71654577321689172</v>
      </c>
      <c r="I95" s="298">
        <v>9.1608743630805595E-2</v>
      </c>
      <c r="J95" s="298">
        <v>0.81792760330451242</v>
      </c>
      <c r="K95" s="298">
        <v>1.1817612219284899</v>
      </c>
      <c r="L95" s="298">
        <v>0.89478982863111811</v>
      </c>
      <c r="M95" s="298">
        <v>-0.77703085253729953</v>
      </c>
      <c r="N95" s="298">
        <v>2.776719677770302</v>
      </c>
    </row>
    <row r="96" spans="2:14" x14ac:dyDescent="0.3">
      <c r="B96" s="292" t="s">
        <v>393</v>
      </c>
      <c r="C96">
        <v>1</v>
      </c>
      <c r="D96" s="298">
        <v>96.600000000000009</v>
      </c>
      <c r="E96" s="298">
        <v>0.91153505600178719</v>
      </c>
      <c r="F96" s="298">
        <v>1.3052272811409926</v>
      </c>
      <c r="G96" s="298">
        <v>-0.39369222513920543</v>
      </c>
      <c r="H96" s="298">
        <v>-0.442307073278007</v>
      </c>
      <c r="I96" s="298">
        <v>0.12817608252070498</v>
      </c>
      <c r="J96" s="298">
        <v>1.0506949839156456</v>
      </c>
      <c r="K96" s="298">
        <v>1.5597595783663396</v>
      </c>
      <c r="L96" s="298">
        <v>0.89926958340780416</v>
      </c>
      <c r="M96" s="298">
        <v>-0.4805438891761753</v>
      </c>
      <c r="N96" s="298">
        <v>3.0909984514581605</v>
      </c>
    </row>
    <row r="97" spans="2:14" x14ac:dyDescent="0.3">
      <c r="B97" s="292" t="s">
        <v>394</v>
      </c>
      <c r="C97">
        <v>1</v>
      </c>
      <c r="D97" s="298">
        <v>89.800000000000011</v>
      </c>
      <c r="E97" s="298">
        <v>0.33478562483994556</v>
      </c>
      <c r="F97" s="298">
        <v>1.2314580624565683</v>
      </c>
      <c r="G97" s="298">
        <v>-0.89667243761662274</v>
      </c>
      <c r="H97" s="298">
        <v>-1.0073974954192442</v>
      </c>
      <c r="I97" s="298">
        <v>0.11294638285503154</v>
      </c>
      <c r="J97" s="298">
        <v>1.0071689304592564</v>
      </c>
      <c r="K97" s="298">
        <v>1.4557471944538802</v>
      </c>
      <c r="L97" s="298">
        <v>0.89722547941536213</v>
      </c>
      <c r="M97" s="298">
        <v>-0.55025392244369686</v>
      </c>
      <c r="N97" s="298">
        <v>3.0131700473568337</v>
      </c>
    </row>
    <row r="98" spans="2:14" x14ac:dyDescent="0.3">
      <c r="B98" s="292" t="s">
        <v>395</v>
      </c>
      <c r="C98">
        <v>1</v>
      </c>
      <c r="D98" s="298">
        <v>97.8</v>
      </c>
      <c r="E98" s="298">
        <v>0.21005947215067219</v>
      </c>
      <c r="F98" s="298">
        <v>1.3182453785558907</v>
      </c>
      <c r="G98" s="298">
        <v>-1.1081859064052186</v>
      </c>
      <c r="H98" s="298">
        <v>-1.2450295779570266</v>
      </c>
      <c r="I98" s="298">
        <v>0.13111672595286333</v>
      </c>
      <c r="J98" s="298">
        <v>1.0578735462676196</v>
      </c>
      <c r="K98" s="298">
        <v>1.5786172108441618</v>
      </c>
      <c r="L98" s="298">
        <v>0.89969343186259243</v>
      </c>
      <c r="M98" s="298">
        <v>-0.4683674707918033</v>
      </c>
      <c r="N98" s="298">
        <v>3.104858227903585</v>
      </c>
    </row>
    <row r="99" spans="2:14" x14ac:dyDescent="0.3">
      <c r="B99" s="292" t="s">
        <v>396</v>
      </c>
      <c r="C99">
        <v>1</v>
      </c>
      <c r="D99" s="298">
        <v>93.919999999999987</v>
      </c>
      <c r="E99" s="298">
        <v>1.6777263886315388</v>
      </c>
      <c r="F99" s="298">
        <v>1.2761535302477194</v>
      </c>
      <c r="G99" s="298">
        <v>0.4015728583838194</v>
      </c>
      <c r="H99" s="298">
        <v>0.45116084178910748</v>
      </c>
      <c r="I99" s="298">
        <v>0.12186133770169479</v>
      </c>
      <c r="J99" s="298">
        <v>1.0341610647410933</v>
      </c>
      <c r="K99" s="298">
        <v>1.5181459957543455</v>
      </c>
      <c r="L99" s="298">
        <v>0.89839126283515103</v>
      </c>
      <c r="M99" s="298">
        <v>-0.50787346948269674</v>
      </c>
      <c r="N99" s="298">
        <v>3.0601805299781355</v>
      </c>
    </row>
    <row r="100" spans="2:14" x14ac:dyDescent="0.3">
      <c r="B100" s="292" t="s">
        <v>397</v>
      </c>
      <c r="C100">
        <v>1</v>
      </c>
      <c r="D100" s="298">
        <v>97.6</v>
      </c>
      <c r="E100" s="298">
        <v>3.4443803114923432</v>
      </c>
      <c r="F100" s="298">
        <v>1.3160756956534074</v>
      </c>
      <c r="G100" s="298">
        <v>2.1283046158389358</v>
      </c>
      <c r="H100" s="298">
        <v>2.3911170339798717</v>
      </c>
      <c r="I100" s="298">
        <v>0.13062208925288646</v>
      </c>
      <c r="J100" s="298">
        <v>1.0566861138213925</v>
      </c>
      <c r="K100" s="298">
        <v>1.5754652774854223</v>
      </c>
      <c r="L100" s="298">
        <v>0.89962147913046187</v>
      </c>
      <c r="M100" s="298">
        <v>-0.47039426982827459</v>
      </c>
      <c r="N100" s="298">
        <v>3.1025456611350894</v>
      </c>
    </row>
    <row r="101" spans="2:14" x14ac:dyDescent="0.3">
      <c r="B101" s="292" t="s">
        <v>398</v>
      </c>
      <c r="C101">
        <v>1</v>
      </c>
      <c r="D101" s="298">
        <v>96</v>
      </c>
      <c r="E101" s="298">
        <v>3.4602815645827176</v>
      </c>
      <c r="F101" s="298">
        <v>1.2987182324335431</v>
      </c>
      <c r="G101" s="298">
        <v>2.1615633321491745</v>
      </c>
      <c r="H101" s="298">
        <v>2.428482682912775</v>
      </c>
      <c r="I101" s="298">
        <v>0.12673097382638235</v>
      </c>
      <c r="J101" s="298">
        <v>1.0470556346753088</v>
      </c>
      <c r="K101" s="298">
        <v>1.5503808301917774</v>
      </c>
      <c r="L101" s="298">
        <v>0.89906474474259868</v>
      </c>
      <c r="M101" s="298">
        <v>-0.48664616889061163</v>
      </c>
      <c r="N101" s="298">
        <v>3.0840826337576979</v>
      </c>
    </row>
    <row r="102" spans="2:14" x14ac:dyDescent="0.3">
      <c r="B102" s="292" t="s">
        <v>399</v>
      </c>
      <c r="C102">
        <v>1</v>
      </c>
      <c r="D102" s="298">
        <v>95.3</v>
      </c>
      <c r="E102" s="298">
        <v>0.70418654538461545</v>
      </c>
      <c r="F102" s="298">
        <v>1.2911243422748524</v>
      </c>
      <c r="G102" s="298">
        <v>-0.58693779689023695</v>
      </c>
      <c r="H102" s="298">
        <v>-0.65941545847639693</v>
      </c>
      <c r="I102" s="298">
        <v>0.1250672832648376</v>
      </c>
      <c r="J102" s="298">
        <v>1.0427655042522435</v>
      </c>
      <c r="K102" s="298">
        <v>1.5394831802974613</v>
      </c>
      <c r="L102" s="298">
        <v>0.89883174223841145</v>
      </c>
      <c r="M102" s="298">
        <v>-0.49377736225374025</v>
      </c>
      <c r="N102" s="298">
        <v>3.0760260468034453</v>
      </c>
    </row>
    <row r="103" spans="2:14" x14ac:dyDescent="0.3">
      <c r="B103" s="292" t="s">
        <v>400</v>
      </c>
      <c r="C103">
        <v>1</v>
      </c>
      <c r="D103" s="298">
        <v>96.3</v>
      </c>
      <c r="E103" s="298">
        <v>0.36272855510204094</v>
      </c>
      <c r="F103" s="298">
        <v>1.3019727567872676</v>
      </c>
      <c r="G103" s="298">
        <v>-0.93924420168522671</v>
      </c>
      <c r="H103" s="298">
        <v>-1.0552262082235369</v>
      </c>
      <c r="I103" s="298">
        <v>0.12745136709750512</v>
      </c>
      <c r="J103" s="298">
        <v>1.0488796007641952</v>
      </c>
      <c r="K103" s="298">
        <v>1.5550659128103401</v>
      </c>
      <c r="L103" s="298">
        <v>0.89916657327055594</v>
      </c>
      <c r="M103" s="298">
        <v>-0.48359385581245684</v>
      </c>
      <c r="N103" s="298">
        <v>3.0875393693869921</v>
      </c>
    </row>
    <row r="104" spans="2:14" x14ac:dyDescent="0.3">
      <c r="B104" s="292" t="s">
        <v>401</v>
      </c>
      <c r="C104">
        <v>1</v>
      </c>
      <c r="D104" s="298">
        <v>96.4</v>
      </c>
      <c r="E104" s="298">
        <v>3.484731906614786E-2</v>
      </c>
      <c r="F104" s="298">
        <v>1.3030575982385093</v>
      </c>
      <c r="G104" s="298">
        <v>-1.2682102791723615</v>
      </c>
      <c r="H104" s="298">
        <v>-1.4248144643533907</v>
      </c>
      <c r="I104" s="298">
        <v>0.12769246229120185</v>
      </c>
      <c r="J104" s="298">
        <v>1.049485674942364</v>
      </c>
      <c r="K104" s="298">
        <v>1.5566295215346546</v>
      </c>
      <c r="L104" s="298">
        <v>0.89920077871300852</v>
      </c>
      <c r="M104" s="298">
        <v>-0.48257693959089787</v>
      </c>
      <c r="N104" s="298">
        <v>3.0886921360679165</v>
      </c>
    </row>
    <row r="105" spans="2:14" x14ac:dyDescent="0.3">
      <c r="B105" s="292" t="s">
        <v>402</v>
      </c>
      <c r="C105">
        <v>1</v>
      </c>
      <c r="D105" s="298">
        <v>95.2</v>
      </c>
      <c r="E105" s="298">
        <v>0.25311813079847922</v>
      </c>
      <c r="F105" s="298">
        <v>1.2900395008236107</v>
      </c>
      <c r="G105" s="298">
        <v>-1.0369213700251314</v>
      </c>
      <c r="H105" s="298">
        <v>-1.1649649830729265</v>
      </c>
      <c r="I105" s="298">
        <v>0.12483162326854097</v>
      </c>
      <c r="J105" s="298">
        <v>1.0421486368492165</v>
      </c>
      <c r="K105" s="298">
        <v>1.5379303647980049</v>
      </c>
      <c r="L105" s="298">
        <v>0.8987989817973483</v>
      </c>
      <c r="M105" s="298">
        <v>-0.49479714796167995</v>
      </c>
      <c r="N105" s="298">
        <v>3.0748761496089014</v>
      </c>
    </row>
    <row r="106" spans="2:14" x14ac:dyDescent="0.3">
      <c r="B106" s="292" t="s">
        <v>403</v>
      </c>
      <c r="C106">
        <v>1</v>
      </c>
      <c r="D106" s="298">
        <v>96.3</v>
      </c>
      <c r="E106" s="298">
        <v>1.9196654244063343</v>
      </c>
      <c r="F106" s="298">
        <v>1.3019727567872676</v>
      </c>
      <c r="G106" s="298">
        <v>0.6176926676190666</v>
      </c>
      <c r="H106" s="298">
        <v>0.69396807595900578</v>
      </c>
      <c r="I106" s="298">
        <v>0.12745136709750512</v>
      </c>
      <c r="J106" s="298">
        <v>1.0488796007641952</v>
      </c>
      <c r="K106" s="298">
        <v>1.5550659128103401</v>
      </c>
      <c r="L106" s="298">
        <v>0.89916657327055594</v>
      </c>
      <c r="M106" s="298">
        <v>-0.48359385581245684</v>
      </c>
      <c r="N106" s="298">
        <v>3.0875393693869921</v>
      </c>
    </row>
    <row r="107" spans="2:14" x14ac:dyDescent="0.3">
      <c r="B107" s="292" t="s">
        <v>404</v>
      </c>
      <c r="C107">
        <v>1</v>
      </c>
      <c r="D107" s="298">
        <v>83.8</v>
      </c>
      <c r="E107" s="298">
        <v>1.2410429911009841</v>
      </c>
      <c r="F107" s="298">
        <v>1.1663675753820764</v>
      </c>
      <c r="G107" s="298">
        <v>7.4675415718907789E-2</v>
      </c>
      <c r="H107" s="298">
        <v>8.3896664610965357E-2</v>
      </c>
      <c r="I107" s="298">
        <v>0.10213851371754509</v>
      </c>
      <c r="J107" s="298">
        <v>0.9635407295271966</v>
      </c>
      <c r="K107" s="298">
        <v>1.369194421236956</v>
      </c>
      <c r="L107" s="298">
        <v>0.89592909959243994</v>
      </c>
      <c r="M107" s="298">
        <v>-0.61277005611374857</v>
      </c>
      <c r="N107" s="298">
        <v>2.9455052068779013</v>
      </c>
    </row>
    <row r="108" spans="2:14" x14ac:dyDescent="0.3">
      <c r="B108" s="292" t="s">
        <v>405</v>
      </c>
      <c r="C108">
        <v>1</v>
      </c>
      <c r="D108" s="298">
        <v>96.6</v>
      </c>
      <c r="E108" s="298">
        <v>1.7575429920451644</v>
      </c>
      <c r="F108" s="298">
        <v>1.3052272811409922</v>
      </c>
      <c r="G108" s="298">
        <v>0.45231571090417222</v>
      </c>
      <c r="H108" s="298">
        <v>0.50816964499856598</v>
      </c>
      <c r="I108" s="298">
        <v>0.12817608252070492</v>
      </c>
      <c r="J108" s="298">
        <v>1.0506949839156452</v>
      </c>
      <c r="K108" s="298">
        <v>1.5597595783663392</v>
      </c>
      <c r="L108" s="298">
        <v>0.89926958340780416</v>
      </c>
      <c r="M108" s="298">
        <v>-0.48054388917617574</v>
      </c>
      <c r="N108" s="298">
        <v>3.0909984514581601</v>
      </c>
    </row>
    <row r="109" spans="2:14" x14ac:dyDescent="0.3">
      <c r="B109" s="292" t="s">
        <v>406</v>
      </c>
      <c r="C109">
        <v>1</v>
      </c>
      <c r="D109" s="298">
        <v>17.7</v>
      </c>
      <c r="E109" s="298">
        <v>0.8570705367843221</v>
      </c>
      <c r="F109" s="298">
        <v>0.44928737611142355</v>
      </c>
      <c r="G109" s="298">
        <v>0.40778316067289855</v>
      </c>
      <c r="H109" s="298">
        <v>0.45813801952911248</v>
      </c>
      <c r="I109" s="298">
        <v>0.20405739437905035</v>
      </c>
      <c r="J109" s="298">
        <v>4.4069832122838271E-2</v>
      </c>
      <c r="K109" s="298">
        <v>0.85450492010000878</v>
      </c>
      <c r="L109" s="298">
        <v>0.91317911480325609</v>
      </c>
      <c r="M109" s="298">
        <v>-1.364105366887532</v>
      </c>
      <c r="N109" s="298">
        <v>2.2626801191103789</v>
      </c>
    </row>
    <row r="110" spans="2:14" x14ac:dyDescent="0.3">
      <c r="B110" s="292" t="s">
        <v>407</v>
      </c>
      <c r="C110">
        <v>1</v>
      </c>
      <c r="D110" s="298">
        <v>97.6</v>
      </c>
      <c r="E110" s="298">
        <v>4.0992949620369608</v>
      </c>
      <c r="F110" s="298">
        <v>1.3160756956534074</v>
      </c>
      <c r="G110" s="298">
        <v>2.7832192663835533</v>
      </c>
      <c r="H110" s="298">
        <v>3.1269034270864489</v>
      </c>
      <c r="I110" s="298">
        <v>0.13062208925288646</v>
      </c>
      <c r="J110" s="298">
        <v>1.0566861138213925</v>
      </c>
      <c r="K110" s="298">
        <v>1.5754652774854223</v>
      </c>
      <c r="L110" s="298">
        <v>0.89962147913046187</v>
      </c>
      <c r="M110" s="298">
        <v>-0.47039426982827459</v>
      </c>
      <c r="N110" s="298">
        <v>3.1025456611350894</v>
      </c>
    </row>
    <row r="111" spans="2:14" x14ac:dyDescent="0.3">
      <c r="B111" s="292" t="s">
        <v>408</v>
      </c>
      <c r="C111">
        <v>1</v>
      </c>
      <c r="D111" s="298">
        <v>29.4</v>
      </c>
      <c r="E111" s="298">
        <v>0.52811803701972304</v>
      </c>
      <c r="F111" s="298">
        <v>0.5762138259066828</v>
      </c>
      <c r="G111" s="298">
        <v>-4.8095788886959756E-2</v>
      </c>
      <c r="H111" s="298">
        <v>-5.4034868511985766E-2</v>
      </c>
      <c r="I111" s="298">
        <v>0.16890140868209849</v>
      </c>
      <c r="J111" s="298">
        <v>0.24080910210021789</v>
      </c>
      <c r="K111" s="298">
        <v>0.91161854971314771</v>
      </c>
      <c r="L111" s="298">
        <v>0.90597150140988891</v>
      </c>
      <c r="M111" s="298">
        <v>-1.2228660253386217</v>
      </c>
      <c r="N111" s="298">
        <v>2.375293677151987</v>
      </c>
    </row>
    <row r="112" spans="2:14" x14ac:dyDescent="0.3">
      <c r="B112" s="292" t="s">
        <v>409</v>
      </c>
      <c r="C112">
        <v>1</v>
      </c>
      <c r="D112" s="298">
        <v>48.3</v>
      </c>
      <c r="E112" s="298">
        <v>0</v>
      </c>
      <c r="F112" s="298">
        <v>0.78124886019133233</v>
      </c>
      <c r="G112" s="298">
        <v>-0.78124886019133233</v>
      </c>
      <c r="H112" s="298">
        <v>-0.8777209068094336</v>
      </c>
      <c r="I112" s="298">
        <v>0.11933981749481255</v>
      </c>
      <c r="J112" s="298">
        <v>0.5442636340864424</v>
      </c>
      <c r="K112" s="298">
        <v>1.0182340862962223</v>
      </c>
      <c r="L112" s="298">
        <v>0.89805270867125953</v>
      </c>
      <c r="M112" s="298">
        <v>-1.0021058380661738</v>
      </c>
      <c r="N112" s="298">
        <v>2.5646035584488382</v>
      </c>
    </row>
    <row r="113" spans="2:14" x14ac:dyDescent="0.3">
      <c r="B113" s="292" t="s">
        <v>410</v>
      </c>
      <c r="C113">
        <v>1</v>
      </c>
      <c r="D113" s="298">
        <v>21.6</v>
      </c>
      <c r="E113" s="298">
        <v>0.10347170368735979</v>
      </c>
      <c r="F113" s="298">
        <v>0.49159619270984334</v>
      </c>
      <c r="G113" s="298">
        <v>-0.38812448902248353</v>
      </c>
      <c r="H113" s="298">
        <v>-0.43605180860850346</v>
      </c>
      <c r="I113" s="298">
        <v>0.1921098221152121</v>
      </c>
      <c r="J113" s="298">
        <v>0.11010415939981505</v>
      </c>
      <c r="K113" s="298">
        <v>0.87308822601987157</v>
      </c>
      <c r="L113" s="298">
        <v>0.91058380134133154</v>
      </c>
      <c r="M113" s="298">
        <v>-1.3166427721076266</v>
      </c>
      <c r="N113" s="298">
        <v>2.2998351575273133</v>
      </c>
    </row>
    <row r="114" spans="2:14" x14ac:dyDescent="0.3">
      <c r="B114" s="292" t="s">
        <v>411</v>
      </c>
      <c r="C114">
        <v>1</v>
      </c>
      <c r="D114" s="298">
        <v>35</v>
      </c>
      <c r="E114" s="298">
        <v>0</v>
      </c>
      <c r="F114" s="298">
        <v>0.63696494717620866</v>
      </c>
      <c r="G114" s="298">
        <v>-0.63696494717620866</v>
      </c>
      <c r="H114" s="298">
        <v>-0.71562018139060524</v>
      </c>
      <c r="I114" s="298">
        <v>0.15299332971362761</v>
      </c>
      <c r="J114" s="298">
        <v>0.33315051544808877</v>
      </c>
      <c r="K114" s="298">
        <v>0.94077937890432861</v>
      </c>
      <c r="L114" s="298">
        <v>0.90314098259848319</v>
      </c>
      <c r="M114" s="298">
        <v>-1.1564940546778664</v>
      </c>
      <c r="N114" s="298">
        <v>2.4304239490302839</v>
      </c>
    </row>
    <row r="115" spans="2:14" x14ac:dyDescent="0.3">
      <c r="B115" s="292" t="s">
        <v>412</v>
      </c>
      <c r="C115">
        <v>1</v>
      </c>
      <c r="D115" s="298">
        <v>40.9</v>
      </c>
      <c r="E115" s="298">
        <v>2.2497724667390795</v>
      </c>
      <c r="F115" s="298">
        <v>0.70097059279945895</v>
      </c>
      <c r="G115" s="298">
        <v>1.5488018739396205</v>
      </c>
      <c r="H115" s="298">
        <v>1.7400547437976486</v>
      </c>
      <c r="I115" s="298">
        <v>0.13718890332139766</v>
      </c>
      <c r="J115" s="298">
        <v>0.42854061967572321</v>
      </c>
      <c r="K115" s="298">
        <v>0.97340056592319468</v>
      </c>
      <c r="L115" s="298">
        <v>0.90059839590497759</v>
      </c>
      <c r="M115" s="298">
        <v>-1.0874393357855212</v>
      </c>
      <c r="N115" s="298">
        <v>2.4893805213844393</v>
      </c>
    </row>
    <row r="116" spans="2:14" x14ac:dyDescent="0.3">
      <c r="B116" s="292" t="s">
        <v>413</v>
      </c>
      <c r="C116">
        <v>1</v>
      </c>
      <c r="D116" s="298">
        <v>51.9</v>
      </c>
      <c r="E116" s="298">
        <v>2.9100004590258131</v>
      </c>
      <c r="F116" s="298">
        <v>0.82030315243602747</v>
      </c>
      <c r="G116" s="298">
        <v>2.0896973065897857</v>
      </c>
      <c r="H116" s="298">
        <v>2.3477423243190634</v>
      </c>
      <c r="I116" s="298">
        <v>0.11174330308690573</v>
      </c>
      <c r="J116" s="298">
        <v>0.59840309842506256</v>
      </c>
      <c r="K116" s="298">
        <v>1.0422032064469924</v>
      </c>
      <c r="L116" s="298">
        <v>0.8970748248038527</v>
      </c>
      <c r="M116" s="298">
        <v>-0.9611096622633627</v>
      </c>
      <c r="N116" s="298">
        <v>2.6017159671354175</v>
      </c>
    </row>
    <row r="117" spans="2:14" x14ac:dyDescent="0.3">
      <c r="B117" s="292" t="s">
        <v>414</v>
      </c>
      <c r="C117">
        <v>1</v>
      </c>
      <c r="D117" s="298">
        <v>25.5</v>
      </c>
      <c r="E117" s="298">
        <v>0</v>
      </c>
      <c r="F117" s="298">
        <v>0.53390500930826312</v>
      </c>
      <c r="G117" s="298">
        <v>-0.53390500930826312</v>
      </c>
      <c r="H117" s="298">
        <v>-0.59983394894858488</v>
      </c>
      <c r="I117" s="298">
        <v>0.18037628901220665</v>
      </c>
      <c r="J117" s="298">
        <v>0.17571344732286903</v>
      </c>
      <c r="K117" s="298">
        <v>0.89209657129365727</v>
      </c>
      <c r="L117" s="298">
        <v>0.9081807535672104</v>
      </c>
      <c r="M117" s="298">
        <v>-1.2695619788793975</v>
      </c>
      <c r="N117" s="298">
        <v>2.3373719974959237</v>
      </c>
    </row>
    <row r="118" spans="2:14" x14ac:dyDescent="0.3">
      <c r="B118" s="292" t="s">
        <v>415</v>
      </c>
      <c r="C118">
        <v>1</v>
      </c>
      <c r="D118" s="298">
        <v>35.200000000000003</v>
      </c>
      <c r="E118" s="298">
        <v>0.69372802201825678</v>
      </c>
      <c r="F118" s="298">
        <v>0.63913463007869176</v>
      </c>
      <c r="G118" s="298">
        <v>5.4593391939565028E-2</v>
      </c>
      <c r="H118" s="298">
        <v>6.1334824177871443E-2</v>
      </c>
      <c r="I118" s="298">
        <v>0.15243984063549601</v>
      </c>
      <c r="J118" s="298">
        <v>0.33641931796614616</v>
      </c>
      <c r="K118" s="298">
        <v>0.94184994219123741</v>
      </c>
      <c r="L118" s="298">
        <v>0.90304738553691988</v>
      </c>
      <c r="M118" s="298">
        <v>-1.1541385065607135</v>
      </c>
      <c r="N118" s="298">
        <v>2.432407766718097</v>
      </c>
    </row>
    <row r="119" spans="2:14" x14ac:dyDescent="0.3">
      <c r="B119" s="292" t="s">
        <v>416</v>
      </c>
      <c r="C119">
        <v>1</v>
      </c>
      <c r="D119" s="298">
        <v>47.9</v>
      </c>
      <c r="E119" s="298">
        <v>1.1882095950007758</v>
      </c>
      <c r="F119" s="298">
        <v>0.77690949438636625</v>
      </c>
      <c r="G119" s="298">
        <v>0.41130010061440958</v>
      </c>
      <c r="H119" s="298">
        <v>0.4620892466885369</v>
      </c>
      <c r="I119" s="298">
        <v>0.12023358155205847</v>
      </c>
      <c r="J119" s="298">
        <v>0.53814942999500037</v>
      </c>
      <c r="K119" s="298">
        <v>1.0156695587777322</v>
      </c>
      <c r="L119" s="298">
        <v>0.89817191541760344</v>
      </c>
      <c r="M119" s="298">
        <v>-1.0066819248443117</v>
      </c>
      <c r="N119" s="298">
        <v>2.5605009136170445</v>
      </c>
    </row>
    <row r="120" spans="2:14" x14ac:dyDescent="0.3">
      <c r="B120" s="292" t="s">
        <v>417</v>
      </c>
      <c r="C120">
        <v>1</v>
      </c>
      <c r="D120" s="298">
        <v>59.6</v>
      </c>
      <c r="E120" s="298">
        <v>1.6900471451873833</v>
      </c>
      <c r="F120" s="298">
        <v>0.90383594418162549</v>
      </c>
      <c r="G120" s="298">
        <v>0.78621120100575781</v>
      </c>
      <c r="H120" s="298">
        <v>0.88329601930107715</v>
      </c>
      <c r="I120" s="298">
        <v>9.8839323218393796E-2</v>
      </c>
      <c r="J120" s="298">
        <v>0.7075606368058327</v>
      </c>
      <c r="K120" s="298">
        <v>1.1001112515574183</v>
      </c>
      <c r="L120" s="298">
        <v>0.89555898037279547</v>
      </c>
      <c r="M120" s="298">
        <v>-0.87456670389630542</v>
      </c>
      <c r="N120" s="298">
        <v>2.6822385922595564</v>
      </c>
    </row>
    <row r="121" spans="2:14" x14ac:dyDescent="0.3">
      <c r="B121" s="292" t="s">
        <v>418</v>
      </c>
      <c r="C121">
        <v>1</v>
      </c>
      <c r="D121" s="298">
        <v>57.1</v>
      </c>
      <c r="E121" s="298">
        <v>0.89409464622260182</v>
      </c>
      <c r="F121" s="298">
        <v>0.87671490790058726</v>
      </c>
      <c r="G121" s="298">
        <v>1.737973832201456E-2</v>
      </c>
      <c r="H121" s="298">
        <v>1.9525864877899923E-2</v>
      </c>
      <c r="I121" s="298">
        <v>0.10245236651052857</v>
      </c>
      <c r="J121" s="298">
        <v>0.6732648125999634</v>
      </c>
      <c r="K121" s="298">
        <v>1.0801650032012111</v>
      </c>
      <c r="L121" s="298">
        <v>0.89596493397660304</v>
      </c>
      <c r="M121" s="298">
        <v>-0.90249388358032478</v>
      </c>
      <c r="N121" s="298">
        <v>2.6559236993814994</v>
      </c>
    </row>
    <row r="122" spans="2:14" x14ac:dyDescent="0.3">
      <c r="B122" s="292" t="s">
        <v>419</v>
      </c>
      <c r="C122">
        <v>1</v>
      </c>
      <c r="D122" s="298">
        <v>68.2</v>
      </c>
      <c r="E122" s="298">
        <v>0.49000000000000005</v>
      </c>
      <c r="F122" s="298">
        <v>0.99713230898839733</v>
      </c>
      <c r="G122" s="298">
        <v>-0.50713230898839723</v>
      </c>
      <c r="H122" s="298">
        <v>-0.56975523779790893</v>
      </c>
      <c r="I122" s="298">
        <v>9.1681131941126356E-2</v>
      </c>
      <c r="J122" s="298">
        <v>0.81507175083843619</v>
      </c>
      <c r="K122" s="298">
        <v>1.1791928671383585</v>
      </c>
      <c r="L122" s="298">
        <v>0.89479724265673566</v>
      </c>
      <c r="M122" s="298">
        <v>-0.77975767895092629</v>
      </c>
      <c r="N122" s="298">
        <v>2.7740222969277211</v>
      </c>
    </row>
    <row r="123" spans="2:14" x14ac:dyDescent="0.3">
      <c r="B123" s="292" t="s">
        <v>420</v>
      </c>
      <c r="C123">
        <v>1</v>
      </c>
      <c r="D123" s="298">
        <v>81.099999999999994</v>
      </c>
      <c r="E123" s="298">
        <v>0.41173472218216878</v>
      </c>
      <c r="F123" s="298">
        <v>1.1370768561985547</v>
      </c>
      <c r="G123" s="298">
        <v>-0.72534213401638592</v>
      </c>
      <c r="H123" s="298">
        <v>-0.81491057210634932</v>
      </c>
      <c r="I123" s="298">
        <v>9.8317051669481709E-2</v>
      </c>
      <c r="J123" s="298">
        <v>0.94183867661217269</v>
      </c>
      <c r="K123" s="298">
        <v>1.3323150357849367</v>
      </c>
      <c r="L123" s="298">
        <v>0.89550148975926924</v>
      </c>
      <c r="M123" s="298">
        <v>-0.64121162691472788</v>
      </c>
      <c r="N123" s="298">
        <v>2.9153653393118373</v>
      </c>
    </row>
    <row r="124" spans="2:14" x14ac:dyDescent="0.3">
      <c r="B124" s="292" t="s">
        <v>421</v>
      </c>
      <c r="C124">
        <v>1</v>
      </c>
      <c r="D124" s="298">
        <v>84.4</v>
      </c>
      <c r="E124" s="298">
        <v>1.0201218685566951</v>
      </c>
      <c r="F124" s="298">
        <v>1.1728766240895254</v>
      </c>
      <c r="G124" s="298">
        <v>-0.15275475553283036</v>
      </c>
      <c r="H124" s="298">
        <v>-0.1716175848408831</v>
      </c>
      <c r="I124" s="298">
        <v>0.10308302767545344</v>
      </c>
      <c r="J124" s="298">
        <v>0.96817416070335638</v>
      </c>
      <c r="K124" s="298">
        <v>1.3775790874756944</v>
      </c>
      <c r="L124" s="298">
        <v>0.8960372682577602</v>
      </c>
      <c r="M124" s="298">
        <v>-0.6064758089381479</v>
      </c>
      <c r="N124" s="298">
        <v>2.952229057117199</v>
      </c>
    </row>
    <row r="125" spans="2:14" x14ac:dyDescent="0.3">
      <c r="B125" s="292" t="s">
        <v>422</v>
      </c>
      <c r="C125">
        <v>1</v>
      </c>
      <c r="D125" s="298">
        <v>86.7</v>
      </c>
      <c r="E125" s="298">
        <v>0.85680474418062658</v>
      </c>
      <c r="F125" s="298">
        <v>1.1978279774680807</v>
      </c>
      <c r="G125" s="298">
        <v>-0.3410232332874541</v>
      </c>
      <c r="H125" s="298">
        <v>-0.3831342825778245</v>
      </c>
      <c r="I125" s="298">
        <v>0.10699841613059741</v>
      </c>
      <c r="J125" s="298">
        <v>0.98535032858381832</v>
      </c>
      <c r="K125" s="298">
        <v>1.410305626352343</v>
      </c>
      <c r="L125" s="298">
        <v>0.89649614420060253</v>
      </c>
      <c r="M125" s="298">
        <v>-0.58243569223944869</v>
      </c>
      <c r="N125" s="298">
        <v>2.97809164717561</v>
      </c>
    </row>
    <row r="126" spans="2:14" x14ac:dyDescent="0.3">
      <c r="B126" s="292" t="s">
        <v>423</v>
      </c>
      <c r="C126">
        <v>1</v>
      </c>
      <c r="D126" s="298">
        <v>72.904899999999998</v>
      </c>
      <c r="E126" s="298">
        <v>2.9525634407422761</v>
      </c>
      <c r="F126" s="298">
        <v>1.04817301442786</v>
      </c>
      <c r="G126" s="298">
        <v>1.904390426314416</v>
      </c>
      <c r="H126" s="298">
        <v>2.1395529351486382</v>
      </c>
      <c r="I126" s="298">
        <v>9.1682102764663459E-2</v>
      </c>
      <c r="J126" s="298">
        <v>0.86611052841475744</v>
      </c>
      <c r="K126" s="298">
        <v>1.2302355004409626</v>
      </c>
      <c r="L126" s="298">
        <v>0.8947973421280605</v>
      </c>
      <c r="M126" s="298">
        <v>-0.728717171041801</v>
      </c>
      <c r="N126" s="298">
        <v>2.8250631998975209</v>
      </c>
    </row>
    <row r="127" spans="2:14" x14ac:dyDescent="0.3">
      <c r="B127" s="292" t="s">
        <v>424</v>
      </c>
      <c r="C127">
        <v>1</v>
      </c>
      <c r="D127" s="298">
        <v>77.6571</v>
      </c>
      <c r="E127" s="298">
        <v>2.3639351627642977</v>
      </c>
      <c r="F127" s="298">
        <v>1.0997268498737602</v>
      </c>
      <c r="G127" s="298">
        <v>1.2642083128905375</v>
      </c>
      <c r="H127" s="298">
        <v>1.4203183176671181</v>
      </c>
      <c r="I127" s="298">
        <v>9.4559893714450546E-2</v>
      </c>
      <c r="J127" s="298">
        <v>0.91194964137126266</v>
      </c>
      <c r="K127" s="298">
        <v>1.2875040583762578</v>
      </c>
      <c r="L127" s="298">
        <v>0.89509678192437891</v>
      </c>
      <c r="M127" s="298">
        <v>-0.67775796368671726</v>
      </c>
      <c r="N127" s="298">
        <v>2.8772116634342377</v>
      </c>
    </row>
    <row r="128" spans="2:14" x14ac:dyDescent="0.3">
      <c r="B128" s="292" t="s">
        <v>425</v>
      </c>
      <c r="C128">
        <v>1</v>
      </c>
      <c r="D128" s="298">
        <v>88.699999999999989</v>
      </c>
      <c r="E128" s="298">
        <v>0.71462722752659402</v>
      </c>
      <c r="F128" s="298">
        <v>1.2195248064929112</v>
      </c>
      <c r="G128" s="298">
        <v>-0.50489757896631715</v>
      </c>
      <c r="H128" s="298">
        <v>-0.5672445534802717</v>
      </c>
      <c r="I128" s="298">
        <v>0.1107540022098232</v>
      </c>
      <c r="J128" s="298">
        <v>0.99958930795859058</v>
      </c>
      <c r="K128" s="298">
        <v>1.4394603050272317</v>
      </c>
      <c r="L128" s="298">
        <v>0.89695213056081458</v>
      </c>
      <c r="M128" s="298">
        <v>-0.56164436175604404</v>
      </c>
      <c r="N128" s="298">
        <v>3.0006939747418664</v>
      </c>
    </row>
    <row r="129" spans="2:14" x14ac:dyDescent="0.3">
      <c r="B129" s="292" t="s">
        <v>426</v>
      </c>
      <c r="C129">
        <v>1</v>
      </c>
      <c r="D129" s="298">
        <v>85.38</v>
      </c>
      <c r="E129" s="298">
        <v>0.37</v>
      </c>
      <c r="F129" s="298">
        <v>1.1835080703116923</v>
      </c>
      <c r="G129" s="298">
        <v>-0.81350807031169226</v>
      </c>
      <c r="H129" s="298">
        <v>-0.91396362613047555</v>
      </c>
      <c r="I129" s="298">
        <v>0.10469559062492464</v>
      </c>
      <c r="J129" s="298">
        <v>0.97560337649471651</v>
      </c>
      <c r="K129" s="298">
        <v>1.391412764128668</v>
      </c>
      <c r="L129" s="298">
        <v>0.89622421425020249</v>
      </c>
      <c r="M129" s="298">
        <v>-0.59621560040695765</v>
      </c>
      <c r="N129" s="298">
        <v>2.9632317410303424</v>
      </c>
    </row>
    <row r="130" spans="2:14" x14ac:dyDescent="0.3">
      <c r="B130" s="292" t="s">
        <v>427</v>
      </c>
      <c r="C130">
        <v>1</v>
      </c>
      <c r="D130" s="298">
        <v>95.7</v>
      </c>
      <c r="E130" s="298">
        <v>0.18</v>
      </c>
      <c r="F130" s="298">
        <v>1.2954637080798186</v>
      </c>
      <c r="G130" s="298">
        <v>-1.1154637080798186</v>
      </c>
      <c r="H130" s="298">
        <v>-1.2532060746034919</v>
      </c>
      <c r="I130" s="298">
        <v>0.12601497683305407</v>
      </c>
      <c r="J130" s="298">
        <v>1.0452229384500016</v>
      </c>
      <c r="K130" s="298">
        <v>1.5457044777096356</v>
      </c>
      <c r="L130" s="298">
        <v>0.89896409822546641</v>
      </c>
      <c r="M130" s="298">
        <v>-0.48970082920800739</v>
      </c>
      <c r="N130" s="298">
        <v>3.0806282453676443</v>
      </c>
    </row>
    <row r="131" spans="2:14" x14ac:dyDescent="0.3">
      <c r="B131" s="292" t="s">
        <v>428</v>
      </c>
      <c r="C131">
        <v>1</v>
      </c>
      <c r="D131" s="298">
        <v>87.3</v>
      </c>
      <c r="E131" s="298">
        <v>0.06</v>
      </c>
      <c r="F131" s="298">
        <v>1.20433702617553</v>
      </c>
      <c r="G131" s="298">
        <v>-1.1443370261755299</v>
      </c>
      <c r="H131" s="298">
        <v>-1.2856447970553342</v>
      </c>
      <c r="I131" s="298">
        <v>0.10809247525031258</v>
      </c>
      <c r="J131" s="298">
        <v>0.98968679270633575</v>
      </c>
      <c r="K131" s="298">
        <v>1.4189872596447242</v>
      </c>
      <c r="L131" s="298">
        <v>0.89662738008485465</v>
      </c>
      <c r="M131" s="298">
        <v>-0.57618725198905452</v>
      </c>
      <c r="N131" s="298">
        <v>2.9848613043401144</v>
      </c>
    </row>
    <row r="132" spans="2:14" x14ac:dyDescent="0.3">
      <c r="B132" s="292" t="s">
        <v>429</v>
      </c>
      <c r="C132">
        <v>1</v>
      </c>
      <c r="D132" s="298">
        <v>74.2</v>
      </c>
      <c r="E132" s="298">
        <v>0.33424820881226058</v>
      </c>
      <c r="F132" s="298">
        <v>1.0622227960628892</v>
      </c>
      <c r="G132" s="298">
        <v>-0.72797458725062858</v>
      </c>
      <c r="H132" s="298">
        <v>-0.81786809224830137</v>
      </c>
      <c r="I132" s="298">
        <v>9.2186201712588081E-2</v>
      </c>
      <c r="J132" s="298">
        <v>0.87915926944438805</v>
      </c>
      <c r="K132" s="298">
        <v>1.2452863226813902</v>
      </c>
      <c r="L132" s="298">
        <v>0.89484913326117999</v>
      </c>
      <c r="M132" s="298">
        <v>-0.71477023633288761</v>
      </c>
      <c r="N132" s="298">
        <v>2.8392158284586659</v>
      </c>
    </row>
    <row r="133" spans="2:14" x14ac:dyDescent="0.3">
      <c r="B133" s="292" t="s">
        <v>430</v>
      </c>
      <c r="C133">
        <v>1</v>
      </c>
      <c r="D133" s="298">
        <v>82.4</v>
      </c>
      <c r="E133" s="298">
        <v>0.88188073765182218</v>
      </c>
      <c r="F133" s="298">
        <v>1.1511797950646949</v>
      </c>
      <c r="G133" s="298">
        <v>-0.26929905741287274</v>
      </c>
      <c r="H133" s="298">
        <v>-0.30255328989211472</v>
      </c>
      <c r="I133" s="298">
        <v>0.10006685768592419</v>
      </c>
      <c r="J133" s="298">
        <v>0.95246684751610833</v>
      </c>
      <c r="K133" s="298">
        <v>1.3498927426132816</v>
      </c>
      <c r="L133" s="298">
        <v>0.89569528943677379</v>
      </c>
      <c r="M133" s="298">
        <v>-0.62749353579979572</v>
      </c>
      <c r="N133" s="298">
        <v>2.9298531259291858</v>
      </c>
    </row>
    <row r="134" spans="2:14" x14ac:dyDescent="0.3">
      <c r="B134" s="292" t="s">
        <v>431</v>
      </c>
      <c r="C134">
        <v>1</v>
      </c>
      <c r="D134" s="298">
        <v>91.1</v>
      </c>
      <c r="E134" s="298">
        <v>0.2077966748</v>
      </c>
      <c r="F134" s="298">
        <v>1.2455610013227081</v>
      </c>
      <c r="G134" s="298">
        <v>-1.0377643265227081</v>
      </c>
      <c r="H134" s="298">
        <v>-1.1659120315476887</v>
      </c>
      <c r="I134" s="298">
        <v>0.11564466167757399</v>
      </c>
      <c r="J134" s="298">
        <v>1.0159136223439806</v>
      </c>
      <c r="K134" s="298">
        <v>1.4752083803014355</v>
      </c>
      <c r="L134" s="298">
        <v>0.8975691412290262</v>
      </c>
      <c r="M134" s="298">
        <v>-0.53683342783065258</v>
      </c>
      <c r="N134" s="298">
        <v>3.0279554304760685</v>
      </c>
    </row>
    <row r="135" spans="2:14" x14ac:dyDescent="0.3">
      <c r="B135" s="292" t="s">
        <v>432</v>
      </c>
      <c r="C135">
        <v>1</v>
      </c>
      <c r="D135" s="298">
        <v>89.699999999999989</v>
      </c>
      <c r="E135" s="298">
        <v>1.735760820652519</v>
      </c>
      <c r="F135" s="298">
        <v>1.2303732210053266</v>
      </c>
      <c r="G135" s="298">
        <v>0.50538759964719238</v>
      </c>
      <c r="H135" s="298">
        <v>0.56779508407082879</v>
      </c>
      <c r="I135" s="298">
        <v>0.11274355015938244</v>
      </c>
      <c r="J135" s="298">
        <v>1.0064868745430435</v>
      </c>
      <c r="K135" s="298">
        <v>1.4542595674676098</v>
      </c>
      <c r="L135" s="298">
        <v>0.89719996857703477</v>
      </c>
      <c r="M135" s="298">
        <v>-0.55128810442590259</v>
      </c>
      <c r="N135" s="298">
        <v>3.0120345464365559</v>
      </c>
    </row>
    <row r="136" spans="2:14" x14ac:dyDescent="0.3">
      <c r="B136" s="292" t="s">
        <v>433</v>
      </c>
      <c r="C136">
        <v>1</v>
      </c>
      <c r="D136" s="298">
        <v>75.2</v>
      </c>
      <c r="E136" s="298">
        <v>0.54673472884611818</v>
      </c>
      <c r="F136" s="298">
        <v>1.0730712105753044</v>
      </c>
      <c r="G136" s="298">
        <v>-0.52633648172918623</v>
      </c>
      <c r="H136" s="298">
        <v>-0.59133082628381373</v>
      </c>
      <c r="I136" s="298">
        <v>9.272122397340643E-2</v>
      </c>
      <c r="J136" s="298">
        <v>0.88894523578055495</v>
      </c>
      <c r="K136" s="298">
        <v>1.2571971853700539</v>
      </c>
      <c r="L136" s="298">
        <v>0.89490440879862565</v>
      </c>
      <c r="M136" s="298">
        <v>-0.7040315880830208</v>
      </c>
      <c r="N136" s="298">
        <v>2.8501740092336298</v>
      </c>
    </row>
    <row r="137" spans="2:14" x14ac:dyDescent="0.3">
      <c r="B137" s="292" t="s">
        <v>434</v>
      </c>
      <c r="C137">
        <v>1</v>
      </c>
      <c r="D137" s="298">
        <v>85.6</v>
      </c>
      <c r="E137" s="298">
        <v>0.53566458120330851</v>
      </c>
      <c r="F137" s="298">
        <v>1.1858947215044238</v>
      </c>
      <c r="G137" s="298">
        <v>-0.65023014030111526</v>
      </c>
      <c r="H137" s="298">
        <v>-0.73052341892716155</v>
      </c>
      <c r="I137" s="298">
        <v>0.10506917103916624</v>
      </c>
      <c r="J137" s="298">
        <v>0.97724817102304307</v>
      </c>
      <c r="K137" s="298">
        <v>1.3945412719858044</v>
      </c>
      <c r="L137" s="298">
        <v>0.89626793215809553</v>
      </c>
      <c r="M137" s="298">
        <v>-0.59391576431503967</v>
      </c>
      <c r="N137" s="298">
        <v>2.9657052073238872</v>
      </c>
    </row>
    <row r="138" spans="2:14" x14ac:dyDescent="0.3">
      <c r="B138" s="292" t="s">
        <v>435</v>
      </c>
      <c r="C138">
        <v>1</v>
      </c>
      <c r="D138" s="298">
        <v>25.5</v>
      </c>
      <c r="E138" s="298">
        <v>0.41819262108947058</v>
      </c>
      <c r="F138" s="298">
        <v>0.53390500930826312</v>
      </c>
      <c r="G138" s="298">
        <v>-0.11571238821879254</v>
      </c>
      <c r="H138" s="298">
        <v>-0.13000106303081249</v>
      </c>
      <c r="I138" s="298">
        <v>0.18037628901220665</v>
      </c>
      <c r="J138" s="298">
        <v>0.17571344732286903</v>
      </c>
      <c r="K138" s="298">
        <v>0.89209657129365727</v>
      </c>
      <c r="L138" s="298">
        <v>0.9081807535672104</v>
      </c>
      <c r="M138" s="298">
        <v>-1.2695619788793975</v>
      </c>
      <c r="N138" s="298">
        <v>2.3373719974959237</v>
      </c>
    </row>
    <row r="139" spans="2:14" x14ac:dyDescent="0.3">
      <c r="B139" s="292" t="s">
        <v>436</v>
      </c>
      <c r="C139">
        <v>1</v>
      </c>
      <c r="D139" s="298">
        <v>13.4</v>
      </c>
      <c r="E139" s="298">
        <v>0.12486474049188434</v>
      </c>
      <c r="F139" s="298">
        <v>0.40263919370803769</v>
      </c>
      <c r="G139" s="298">
        <v>-0.27777445321615335</v>
      </c>
      <c r="H139" s="298">
        <v>-0.31207526485947973</v>
      </c>
      <c r="I139" s="298">
        <v>0.21743614279118839</v>
      </c>
      <c r="J139" s="298">
        <v>-2.9145893151046653E-2</v>
      </c>
      <c r="K139" s="298">
        <v>0.83442428056712203</v>
      </c>
      <c r="L139" s="298">
        <v>0.91626150836101428</v>
      </c>
      <c r="M139" s="298">
        <v>-1.4168745720104416</v>
      </c>
      <c r="N139" s="298">
        <v>2.2221529594265172</v>
      </c>
    </row>
    <row r="140" spans="2:14" x14ac:dyDescent="0.3">
      <c r="B140" s="292" t="s">
        <v>437</v>
      </c>
      <c r="C140">
        <v>1</v>
      </c>
      <c r="D140" s="298">
        <v>22.3</v>
      </c>
      <c r="E140" s="298">
        <v>0.85063188537679546</v>
      </c>
      <c r="F140" s="298">
        <v>0.49919008286853406</v>
      </c>
      <c r="G140" s="298">
        <v>0.3514418025082614</v>
      </c>
      <c r="H140" s="298">
        <v>0.39483938256594386</v>
      </c>
      <c r="I140" s="298">
        <v>0.18998688478528086</v>
      </c>
      <c r="J140" s="298">
        <v>0.12191378236002559</v>
      </c>
      <c r="K140" s="298">
        <v>0.87646638337704252</v>
      </c>
      <c r="L140" s="298">
        <v>0.91013828174761802</v>
      </c>
      <c r="M140" s="298">
        <v>-1.3081641683314129</v>
      </c>
      <c r="N140" s="298">
        <v>2.306544334068481</v>
      </c>
    </row>
    <row r="141" spans="2:14" x14ac:dyDescent="0.3">
      <c r="B141" s="292" t="s">
        <v>438</v>
      </c>
      <c r="C141">
        <v>1</v>
      </c>
      <c r="D141" s="298">
        <v>24.4</v>
      </c>
      <c r="E141" s="298">
        <v>0.1512129710235097</v>
      </c>
      <c r="F141" s="298">
        <v>0.52197175334460622</v>
      </c>
      <c r="G141" s="298">
        <v>-0.37075878232109649</v>
      </c>
      <c r="H141" s="298">
        <v>-0.41654170803748286</v>
      </c>
      <c r="I141" s="298">
        <v>0.18366168337583122</v>
      </c>
      <c r="J141" s="298">
        <v>0.15725604927108516</v>
      </c>
      <c r="K141" s="298">
        <v>0.88668745741812727</v>
      </c>
      <c r="L141" s="298">
        <v>0.90883897883647968</v>
      </c>
      <c r="M141" s="298">
        <v>-1.2828023397770176</v>
      </c>
      <c r="N141" s="298">
        <v>2.3267458464662303</v>
      </c>
    </row>
    <row r="142" spans="2:14" x14ac:dyDescent="0.3">
      <c r="B142" s="292" t="s">
        <v>439</v>
      </c>
      <c r="C142">
        <v>1</v>
      </c>
      <c r="D142" s="298">
        <v>29.900000000000002</v>
      </c>
      <c r="E142" s="298">
        <v>1.298909537726241</v>
      </c>
      <c r="F142" s="298">
        <v>0.58163803316289053</v>
      </c>
      <c r="G142" s="298">
        <v>0.71727150456335043</v>
      </c>
      <c r="H142" s="298">
        <v>0.80584334581906059</v>
      </c>
      <c r="I142" s="298">
        <v>0.16745171764113861</v>
      </c>
      <c r="J142" s="298">
        <v>0.24911210845580456</v>
      </c>
      <c r="K142" s="298">
        <v>0.91416395786997651</v>
      </c>
      <c r="L142" s="298">
        <v>0.90570235356493289</v>
      </c>
      <c r="M142" s="298">
        <v>-1.2169073438035729</v>
      </c>
      <c r="N142" s="298">
        <v>2.3801834101293542</v>
      </c>
    </row>
    <row r="143" spans="2:14" x14ac:dyDescent="0.3">
      <c r="B143" s="292" t="s">
        <v>440</v>
      </c>
      <c r="C143">
        <v>1</v>
      </c>
      <c r="D143" s="298">
        <v>17.8</v>
      </c>
      <c r="E143" s="298">
        <v>0</v>
      </c>
      <c r="F143" s="298">
        <v>0.4503722175626651</v>
      </c>
      <c r="G143" s="298">
        <v>-0.4503722175626651</v>
      </c>
      <c r="H143" s="298">
        <v>-0.50598616054821044</v>
      </c>
      <c r="I143" s="298">
        <v>0.20374868076854283</v>
      </c>
      <c r="J143" s="298">
        <v>4.5767717621938875E-2</v>
      </c>
      <c r="K143" s="298">
        <v>0.85497671750339133</v>
      </c>
      <c r="L143" s="298">
        <v>0.91311017978500963</v>
      </c>
      <c r="M143" s="298">
        <v>-1.3628836341519848</v>
      </c>
      <c r="N143" s="298">
        <v>2.2636280692773147</v>
      </c>
    </row>
    <row r="144" spans="2:14" x14ac:dyDescent="0.3">
      <c r="B144" s="292" t="s">
        <v>441</v>
      </c>
      <c r="C144">
        <v>1</v>
      </c>
      <c r="D144" s="298">
        <v>13.7</v>
      </c>
      <c r="E144" s="298">
        <v>0</v>
      </c>
      <c r="F144" s="298">
        <v>0.40589371806176222</v>
      </c>
      <c r="G144" s="298">
        <v>-0.40589371806176222</v>
      </c>
      <c r="H144" s="298">
        <v>-0.45601526023112793</v>
      </c>
      <c r="I144" s="298">
        <v>0.21649653030080745</v>
      </c>
      <c r="J144" s="298">
        <v>-2.4025484609141723E-2</v>
      </c>
      <c r="K144" s="298">
        <v>0.83581292073266611</v>
      </c>
      <c r="L144" s="298">
        <v>0.91603898560289421</v>
      </c>
      <c r="M144" s="298">
        <v>-1.4131781615599093</v>
      </c>
      <c r="N144" s="298">
        <v>2.2249655976834335</v>
      </c>
    </row>
    <row r="145" spans="2:14" x14ac:dyDescent="0.3">
      <c r="B145" s="292" t="s">
        <v>442</v>
      </c>
      <c r="C145">
        <v>1</v>
      </c>
      <c r="D145" s="298">
        <v>16.100000000000001</v>
      </c>
      <c r="E145" s="298">
        <v>0</v>
      </c>
      <c r="F145" s="298">
        <v>0.43192991289155902</v>
      </c>
      <c r="G145" s="298">
        <v>-0.43192991289155902</v>
      </c>
      <c r="H145" s="298">
        <v>-0.48526651895332262</v>
      </c>
      <c r="I145" s="298">
        <v>0.2090123724036892</v>
      </c>
      <c r="J145" s="298">
        <v>1.6872764551602581E-2</v>
      </c>
      <c r="K145" s="298">
        <v>0.84698706123151546</v>
      </c>
      <c r="L145" s="298">
        <v>0.91429910167838913</v>
      </c>
      <c r="M145" s="298">
        <v>-1.3836869020760791</v>
      </c>
      <c r="N145" s="298">
        <v>2.2475467278591972</v>
      </c>
    </row>
    <row r="146" spans="2:14" x14ac:dyDescent="0.3">
      <c r="B146" s="292" t="s">
        <v>443</v>
      </c>
      <c r="C146">
        <v>1</v>
      </c>
      <c r="D146" s="298">
        <v>40.9</v>
      </c>
      <c r="E146" s="298">
        <v>0.62281388227794654</v>
      </c>
      <c r="F146" s="298">
        <v>0.70097059279945895</v>
      </c>
      <c r="G146" s="298">
        <v>-7.8156710521512407E-2</v>
      </c>
      <c r="H146" s="298">
        <v>-8.7807845012898691E-2</v>
      </c>
      <c r="I146" s="298">
        <v>0.13718890332139766</v>
      </c>
      <c r="J146" s="298">
        <v>0.42854061967572321</v>
      </c>
      <c r="K146" s="298">
        <v>0.97340056592319468</v>
      </c>
      <c r="L146" s="298">
        <v>0.90059839590497759</v>
      </c>
      <c r="M146" s="298">
        <v>-1.0874393357855212</v>
      </c>
      <c r="N146" s="298">
        <v>2.4893805213844393</v>
      </c>
    </row>
    <row r="147" spans="2:14" x14ac:dyDescent="0.3">
      <c r="B147" s="292" t="s">
        <v>444</v>
      </c>
      <c r="C147">
        <v>1</v>
      </c>
      <c r="D147" s="298">
        <v>29.2</v>
      </c>
      <c r="E147" s="298">
        <v>0.35055439154519635</v>
      </c>
      <c r="F147" s="298">
        <v>0.5740441430041997</v>
      </c>
      <c r="G147" s="298">
        <v>-0.22348975145900335</v>
      </c>
      <c r="H147" s="298">
        <v>-0.25108724928593207</v>
      </c>
      <c r="I147" s="298">
        <v>0.16948273699505151</v>
      </c>
      <c r="J147" s="298">
        <v>0.23748501637914216</v>
      </c>
      <c r="K147" s="298">
        <v>0.91060326962925719</v>
      </c>
      <c r="L147" s="298">
        <v>0.90608005918430012</v>
      </c>
      <c r="M147" s="298">
        <v>-1.2252512824664916</v>
      </c>
      <c r="N147" s="298">
        <v>2.3733395684748912</v>
      </c>
    </row>
    <row r="148" spans="2:14" x14ac:dyDescent="0.3">
      <c r="B148" s="292" t="s">
        <v>445</v>
      </c>
      <c r="C148">
        <v>1</v>
      </c>
      <c r="D148" s="298">
        <v>39.799999999999997</v>
      </c>
      <c r="E148" s="298">
        <v>0.65398261452499307</v>
      </c>
      <c r="F148" s="298">
        <v>0.68903733683580204</v>
      </c>
      <c r="G148" s="298">
        <v>-3.5054722310808972E-2</v>
      </c>
      <c r="H148" s="298">
        <v>-3.9383433656544231E-2</v>
      </c>
      <c r="I148" s="298">
        <v>0.14004604977656809</v>
      </c>
      <c r="J148" s="298">
        <v>0.41093363709753733</v>
      </c>
      <c r="K148" s="298">
        <v>0.96714103657406669</v>
      </c>
      <c r="L148" s="298">
        <v>0.90103805223204192</v>
      </c>
      <c r="M148" s="298">
        <v>-1.1002456620811512</v>
      </c>
      <c r="N148" s="298">
        <v>2.4783203357527555</v>
      </c>
    </row>
    <row r="149" spans="2:14" x14ac:dyDescent="0.3">
      <c r="B149" s="292" t="s">
        <v>446</v>
      </c>
      <c r="C149">
        <v>1</v>
      </c>
      <c r="D149" s="298">
        <v>39.6</v>
      </c>
      <c r="E149" s="298">
        <v>0.93126284630813316</v>
      </c>
      <c r="F149" s="298">
        <v>0.68686765393331917</v>
      </c>
      <c r="G149" s="298">
        <v>0.244395192374814</v>
      </c>
      <c r="H149" s="298">
        <v>0.27457418602639982</v>
      </c>
      <c r="I149" s="298">
        <v>0.14057031706837611</v>
      </c>
      <c r="J149" s="298">
        <v>0.40772286325577994</v>
      </c>
      <c r="K149" s="298">
        <v>0.96601244461085845</v>
      </c>
      <c r="L149" s="298">
        <v>0.90111968658596886</v>
      </c>
      <c r="M149" s="298">
        <v>-1.102577454631775</v>
      </c>
      <c r="N149" s="298">
        <v>2.4763127624984134</v>
      </c>
    </row>
    <row r="150" spans="2:14" x14ac:dyDescent="0.3">
      <c r="B150" s="292" t="s">
        <v>447</v>
      </c>
      <c r="C150">
        <v>1</v>
      </c>
      <c r="D150" s="298">
        <v>79.599999999999994</v>
      </c>
      <c r="E150" s="298">
        <v>0</v>
      </c>
      <c r="F150" s="298">
        <v>1.1208042344299318</v>
      </c>
      <c r="G150" s="298">
        <v>-1.1208042344299318</v>
      </c>
      <c r="H150" s="298">
        <v>-1.2592060726447216</v>
      </c>
      <c r="I150" s="298">
        <v>9.6518264224658271E-2</v>
      </c>
      <c r="J150" s="298">
        <v>0.92913809021510252</v>
      </c>
      <c r="K150" s="298">
        <v>1.3124703786447611</v>
      </c>
      <c r="L150" s="298">
        <v>0.89530578622112789</v>
      </c>
      <c r="M150" s="298">
        <v>-0.65709562024223578</v>
      </c>
      <c r="N150" s="298">
        <v>2.8987040891020994</v>
      </c>
    </row>
    <row r="151" spans="2:14" x14ac:dyDescent="0.3">
      <c r="B151" s="292" t="s">
        <v>448</v>
      </c>
      <c r="C151">
        <v>1</v>
      </c>
      <c r="D151" s="298">
        <v>97.3</v>
      </c>
      <c r="E151" s="298">
        <v>0.01</v>
      </c>
      <c r="F151" s="298">
        <v>1.3128211712996829</v>
      </c>
      <c r="G151" s="298">
        <v>-1.3028211712996829</v>
      </c>
      <c r="H151" s="298">
        <v>-1.463699261722613</v>
      </c>
      <c r="I151" s="298">
        <v>0.12988348632967803</v>
      </c>
      <c r="J151" s="298">
        <v>1.0548983084926564</v>
      </c>
      <c r="K151" s="298">
        <v>1.5707440341067094</v>
      </c>
      <c r="L151" s="298">
        <v>0.8995145332529334</v>
      </c>
      <c r="M151" s="298">
        <v>-0.47343642086436644</v>
      </c>
      <c r="N151" s="298">
        <v>3.0990787634637322</v>
      </c>
    </row>
    <row r="152" spans="2:14" x14ac:dyDescent="0.3">
      <c r="B152" s="292" t="s">
        <v>449</v>
      </c>
      <c r="C152">
        <v>1</v>
      </c>
      <c r="D152" s="298">
        <v>64</v>
      </c>
      <c r="E152" s="298">
        <v>1.7789131808731202</v>
      </c>
      <c r="F152" s="298">
        <v>0.9515689680362529</v>
      </c>
      <c r="G152" s="298">
        <v>0.82734421283686732</v>
      </c>
      <c r="H152" s="298">
        <v>0.92950831641132536</v>
      </c>
      <c r="I152" s="298">
        <v>9.4080549567436819E-2</v>
      </c>
      <c r="J152" s="298">
        <v>0.7647436420105912</v>
      </c>
      <c r="K152" s="298">
        <v>1.1383942940619145</v>
      </c>
      <c r="L152" s="298">
        <v>0.89504626993189684</v>
      </c>
      <c r="M152" s="298">
        <v>-0.82581553871790736</v>
      </c>
      <c r="N152" s="298">
        <v>2.7289534747904129</v>
      </c>
    </row>
    <row r="153" spans="2:14" x14ac:dyDescent="0.3">
      <c r="B153" s="292" t="s">
        <v>450</v>
      </c>
      <c r="C153">
        <v>1</v>
      </c>
      <c r="D153" s="298">
        <v>32.299999999999997</v>
      </c>
      <c r="E153" s="298">
        <v>0.76782677202706473</v>
      </c>
      <c r="F153" s="298">
        <v>0.60767422799268722</v>
      </c>
      <c r="G153" s="298">
        <v>0.16015254403437751</v>
      </c>
      <c r="H153" s="298">
        <v>0.17992888481560837</v>
      </c>
      <c r="I153" s="298">
        <v>0.16056940516964302</v>
      </c>
      <c r="J153" s="298">
        <v>0.2888152118783916</v>
      </c>
      <c r="K153" s="298">
        <v>0.9265332441069829</v>
      </c>
      <c r="L153" s="298">
        <v>0.90445520032151061</v>
      </c>
      <c r="M153" s="298">
        <v>-1.1883945498002211</v>
      </c>
      <c r="N153" s="298">
        <v>2.4037430057855955</v>
      </c>
    </row>
    <row r="154" spans="2:14" x14ac:dyDescent="0.3">
      <c r="B154" s="292" t="s">
        <v>451</v>
      </c>
      <c r="C154">
        <v>1</v>
      </c>
      <c r="D154" s="298">
        <v>58.9</v>
      </c>
      <c r="E154" s="298">
        <v>2.2788885200103088</v>
      </c>
      <c r="F154" s="298">
        <v>0.89624205402293478</v>
      </c>
      <c r="G154" s="298">
        <v>1.3826464659873741</v>
      </c>
      <c r="H154" s="298">
        <v>1.553381735016016</v>
      </c>
      <c r="I154" s="298">
        <v>9.9788915357580665E-2</v>
      </c>
      <c r="J154" s="298">
        <v>0.69808104485425626</v>
      </c>
      <c r="K154" s="298">
        <v>1.0944030631916133</v>
      </c>
      <c r="L154" s="298">
        <v>0.89566428037537227</v>
      </c>
      <c r="M154" s="298">
        <v>-0.88236969899116358</v>
      </c>
      <c r="N154" s="298">
        <v>2.6748538070370333</v>
      </c>
    </row>
    <row r="155" spans="2:14" x14ac:dyDescent="0.3">
      <c r="B155" s="292" t="s">
        <v>452</v>
      </c>
      <c r="C155">
        <v>1</v>
      </c>
      <c r="D155" s="298">
        <v>93.5</v>
      </c>
      <c r="E155" s="298">
        <v>1.6701195406979352</v>
      </c>
      <c r="F155" s="298">
        <v>1.2715971961525048</v>
      </c>
      <c r="G155" s="298">
        <v>0.39852234454543045</v>
      </c>
      <c r="H155" s="298">
        <v>0.44773363708021391</v>
      </c>
      <c r="I155" s="298">
        <v>0.12090601560807257</v>
      </c>
      <c r="J155" s="298">
        <v>1.0315018109926781</v>
      </c>
      <c r="K155" s="298">
        <v>1.5116925813123314</v>
      </c>
      <c r="L155" s="298">
        <v>0.89826217783134477</v>
      </c>
      <c r="M155" s="298">
        <v>-0.51217346634314809</v>
      </c>
      <c r="N155" s="298">
        <v>3.0553678586481574</v>
      </c>
    </row>
    <row r="156" spans="2:14" x14ac:dyDescent="0.3">
      <c r="B156" s="292" t="s">
        <v>453</v>
      </c>
      <c r="C156">
        <v>1</v>
      </c>
      <c r="D156" s="298">
        <v>94.2</v>
      </c>
      <c r="E156" s="298">
        <v>1.3340995455276572</v>
      </c>
      <c r="F156" s="298">
        <v>1.2791910863111955</v>
      </c>
      <c r="G156" s="298">
        <v>5.4908459216461702E-2</v>
      </c>
      <c r="H156" s="298">
        <v>6.1688797348361579E-2</v>
      </c>
      <c r="I156" s="298">
        <v>0.12250361746442874</v>
      </c>
      <c r="J156" s="298">
        <v>1.0359231804864146</v>
      </c>
      <c r="K156" s="298">
        <v>1.5224589921359764</v>
      </c>
      <c r="L156" s="298">
        <v>0.89847860954168635</v>
      </c>
      <c r="M156" s="298">
        <v>-0.50500936666753571</v>
      </c>
      <c r="N156" s="298">
        <v>3.0633915392899267</v>
      </c>
    </row>
    <row r="157" spans="2:14" x14ac:dyDescent="0.3">
      <c r="B157" s="292" t="s">
        <v>454</v>
      </c>
      <c r="C157">
        <v>1</v>
      </c>
      <c r="D157" s="298">
        <v>93.5</v>
      </c>
      <c r="E157" s="298">
        <v>1.5814550285508064</v>
      </c>
      <c r="F157" s="298">
        <v>1.2715971961525048</v>
      </c>
      <c r="G157" s="298">
        <v>0.30985783239830167</v>
      </c>
      <c r="H157" s="298">
        <v>0.34812044086443356</v>
      </c>
      <c r="I157" s="298">
        <v>0.12090601560807257</v>
      </c>
      <c r="J157" s="298">
        <v>1.0315018109926781</v>
      </c>
      <c r="K157" s="298">
        <v>1.5116925813123314</v>
      </c>
      <c r="L157" s="298">
        <v>0.89826217783134477</v>
      </c>
      <c r="M157" s="298">
        <v>-0.51217346634314809</v>
      </c>
      <c r="N157" s="298">
        <v>3.0553678586481574</v>
      </c>
    </row>
    <row r="158" spans="2:14" x14ac:dyDescent="0.3">
      <c r="B158" s="292" t="s">
        <v>455</v>
      </c>
      <c r="C158">
        <v>1</v>
      </c>
      <c r="D158" s="298">
        <v>96.8</v>
      </c>
      <c r="E158" s="298">
        <v>1.079215000243128</v>
      </c>
      <c r="F158" s="298">
        <v>1.3073969640434755</v>
      </c>
      <c r="G158" s="298">
        <v>-0.2281819638003475</v>
      </c>
      <c r="H158" s="298">
        <v>-0.25635887665211904</v>
      </c>
      <c r="I158" s="298">
        <v>0.12866159128229854</v>
      </c>
      <c r="J158" s="298">
        <v>1.0519005426384753</v>
      </c>
      <c r="K158" s="298">
        <v>1.5628933854484757</v>
      </c>
      <c r="L158" s="298">
        <v>0.89933891308192837</v>
      </c>
      <c r="M158" s="298">
        <v>-0.47851188126635624</v>
      </c>
      <c r="N158" s="298">
        <v>3.093305809353307</v>
      </c>
    </row>
    <row r="159" spans="2:14" x14ac:dyDescent="0.3">
      <c r="B159" s="292" t="s">
        <v>456</v>
      </c>
      <c r="C159">
        <v>1</v>
      </c>
      <c r="D159" s="298">
        <v>55.5</v>
      </c>
      <c r="E159" s="298">
        <v>0.79999999999999993</v>
      </c>
      <c r="F159" s="298">
        <v>0.85935744468072273</v>
      </c>
      <c r="G159" s="298">
        <v>-5.9357444680722793E-2</v>
      </c>
      <c r="H159" s="298">
        <v>-6.668716311252651E-2</v>
      </c>
      <c r="I159" s="298">
        <v>0.1050721189462779</v>
      </c>
      <c r="J159" s="298">
        <v>0.65070504024005116</v>
      </c>
      <c r="K159" s="298">
        <v>1.0680098491213943</v>
      </c>
      <c r="L159" s="298">
        <v>0.89626827774497952</v>
      </c>
      <c r="M159" s="298">
        <v>-0.92045372740580189</v>
      </c>
      <c r="N159" s="298">
        <v>2.6391686167672472</v>
      </c>
    </row>
    <row r="160" spans="2:14" x14ac:dyDescent="0.3">
      <c r="B160" s="292" t="s">
        <v>457</v>
      </c>
      <c r="C160">
        <v>1</v>
      </c>
      <c r="D160" s="298">
        <v>63.2</v>
      </c>
      <c r="E160" s="298">
        <v>0.13999999999999999</v>
      </c>
      <c r="F160" s="298">
        <v>0.94289023642632064</v>
      </c>
      <c r="G160" s="298">
        <v>-0.80289023642632062</v>
      </c>
      <c r="H160" s="298">
        <v>-0.90203465540028083</v>
      </c>
      <c r="I160" s="298">
        <v>9.478257041891909E-2</v>
      </c>
      <c r="J160" s="298">
        <v>0.7546708361200769</v>
      </c>
      <c r="K160" s="298">
        <v>1.1311096367325644</v>
      </c>
      <c r="L160" s="298">
        <v>0.89512033334480134</v>
      </c>
      <c r="M160" s="298">
        <v>-0.83464134558756198</v>
      </c>
      <c r="N160" s="298">
        <v>2.7204218184402031</v>
      </c>
    </row>
    <row r="161" spans="2:14" x14ac:dyDescent="0.3">
      <c r="B161" s="292" t="s">
        <v>458</v>
      </c>
      <c r="C161">
        <v>1</v>
      </c>
      <c r="D161" s="298">
        <v>70.900000000000006</v>
      </c>
      <c r="E161" s="298">
        <v>0.4</v>
      </c>
      <c r="F161" s="298">
        <v>1.0264230281719187</v>
      </c>
      <c r="G161" s="298">
        <v>-0.62642302817191864</v>
      </c>
      <c r="H161" s="298">
        <v>-0.70377649984502066</v>
      </c>
      <c r="I161" s="298">
        <v>9.1329059819693525E-2</v>
      </c>
      <c r="J161" s="298">
        <v>0.84506161547947933</v>
      </c>
      <c r="K161" s="298">
        <v>1.2077844408643579</v>
      </c>
      <c r="L161" s="298">
        <v>0.89476123780572892</v>
      </c>
      <c r="M161" s="298">
        <v>-0.75039546126895051</v>
      </c>
      <c r="N161" s="298">
        <v>2.8032415176127881</v>
      </c>
    </row>
    <row r="162" spans="2:14" x14ac:dyDescent="0.3">
      <c r="B162" s="292" t="s">
        <v>459</v>
      </c>
      <c r="C162">
        <v>1</v>
      </c>
      <c r="D162" s="298">
        <v>79.8</v>
      </c>
      <c r="E162" s="298">
        <v>0.99</v>
      </c>
      <c r="F162" s="298">
        <v>1.1229739173324149</v>
      </c>
      <c r="G162" s="298">
        <v>-0.13297391733241493</v>
      </c>
      <c r="H162" s="298">
        <v>-0.14939412170716762</v>
      </c>
      <c r="I162" s="298">
        <v>9.6744016151285722E-2</v>
      </c>
      <c r="J162" s="298">
        <v>0.93085947453209683</v>
      </c>
      <c r="K162" s="298">
        <v>1.315088360132733</v>
      </c>
      <c r="L162" s="298">
        <v>0.89533015149338691</v>
      </c>
      <c r="M162" s="298">
        <v>-0.65497432194161176</v>
      </c>
      <c r="N162" s="298">
        <v>2.9009221566064416</v>
      </c>
    </row>
    <row r="163" spans="2:14" x14ac:dyDescent="0.3">
      <c r="B163" s="292" t="s">
        <v>460</v>
      </c>
      <c r="C163">
        <v>1</v>
      </c>
      <c r="D163" s="298">
        <v>87.1</v>
      </c>
      <c r="E163" s="298">
        <v>0.08</v>
      </c>
      <c r="F163" s="298">
        <v>1.2021673432730466</v>
      </c>
      <c r="G163" s="298">
        <v>-1.1221673432730466</v>
      </c>
      <c r="H163" s="298">
        <v>-1.2607375041652304</v>
      </c>
      <c r="I163" s="298">
        <v>0.10772459678305141</v>
      </c>
      <c r="J163" s="298">
        <v>0.98824764353159833</v>
      </c>
      <c r="K163" s="298">
        <v>1.416087043014495</v>
      </c>
      <c r="L163" s="298">
        <v>0.89658310505170802</v>
      </c>
      <c r="M163" s="298">
        <v>-0.57826901345038495</v>
      </c>
      <c r="N163" s="298">
        <v>2.9826036999964782</v>
      </c>
    </row>
    <row r="164" spans="2:14" x14ac:dyDescent="0.3">
      <c r="B164" s="292" t="s">
        <v>461</v>
      </c>
      <c r="C164">
        <v>1</v>
      </c>
      <c r="D164" s="298">
        <v>61</v>
      </c>
      <c r="E164" s="298">
        <v>0.72</v>
      </c>
      <c r="F164" s="298">
        <v>0.91902372449900693</v>
      </c>
      <c r="G164" s="298">
        <v>-0.19902372449900696</v>
      </c>
      <c r="H164" s="298">
        <v>-0.22360004967057148</v>
      </c>
      <c r="I164" s="298">
        <v>9.7092893691681309E-2</v>
      </c>
      <c r="J164" s="298">
        <v>0.72621648004598671</v>
      </c>
      <c r="K164" s="298">
        <v>1.1118309689520272</v>
      </c>
      <c r="L164" s="298">
        <v>0.89536791628777668</v>
      </c>
      <c r="M164" s="298">
        <v>-0.85899950817223725</v>
      </c>
      <c r="N164" s="298">
        <v>2.6970469571702509</v>
      </c>
    </row>
    <row r="165" spans="2:14" x14ac:dyDescent="0.3">
      <c r="B165" s="292" t="s">
        <v>462</v>
      </c>
      <c r="C165">
        <v>1</v>
      </c>
      <c r="D165" s="298">
        <v>36.31</v>
      </c>
      <c r="E165" s="298">
        <v>0.97952442728163736</v>
      </c>
      <c r="F165" s="298">
        <v>0.65117637018747265</v>
      </c>
      <c r="G165" s="298">
        <v>0.3283480570941647</v>
      </c>
      <c r="H165" s="298">
        <v>0.36889391985957531</v>
      </c>
      <c r="I165" s="298">
        <v>0.14938872477468251</v>
      </c>
      <c r="J165" s="298">
        <v>0.35451996948710962</v>
      </c>
      <c r="K165" s="298">
        <v>0.94783277088783568</v>
      </c>
      <c r="L165" s="298">
        <v>0.90253734914511807</v>
      </c>
      <c r="M165" s="298">
        <v>-1.1410839352597102</v>
      </c>
      <c r="N165" s="298">
        <v>2.4434366756346555</v>
      </c>
    </row>
    <row r="166" spans="2:14" x14ac:dyDescent="0.3">
      <c r="B166" s="292" t="s">
        <v>463</v>
      </c>
      <c r="C166">
        <v>1</v>
      </c>
      <c r="D166" s="298">
        <v>87.94</v>
      </c>
      <c r="E166" s="298">
        <v>1.7005358587541872</v>
      </c>
      <c r="F166" s="298">
        <v>1.2112800114634756</v>
      </c>
      <c r="G166" s="298">
        <v>0.48925584729071159</v>
      </c>
      <c r="H166" s="298">
        <v>0.54967131195641206</v>
      </c>
      <c r="I166" s="298">
        <v>0.10929068838312087</v>
      </c>
      <c r="J166" s="298">
        <v>0.99425036418117774</v>
      </c>
      <c r="K166" s="298">
        <v>1.4283096587457735</v>
      </c>
      <c r="L166" s="298">
        <v>0.89677261893935378</v>
      </c>
      <c r="M166" s="298">
        <v>-0.56953268228188669</v>
      </c>
      <c r="N166" s="298">
        <v>2.992092705208838</v>
      </c>
    </row>
    <row r="167" spans="2:14" x14ac:dyDescent="0.3">
      <c r="B167" s="292" t="s">
        <v>464</v>
      </c>
      <c r="C167">
        <v>1</v>
      </c>
      <c r="D167" s="298">
        <v>81.649999999999991</v>
      </c>
      <c r="E167" s="298">
        <v>1.0646830326747321</v>
      </c>
      <c r="F167" s="298">
        <v>1.1430434841803834</v>
      </c>
      <c r="G167" s="298">
        <v>-7.8360451505651296E-2</v>
      </c>
      <c r="H167" s="298">
        <v>-8.8036744830184616E-2</v>
      </c>
      <c r="I167" s="298">
        <v>9.9036301717274622E-2</v>
      </c>
      <c r="J167" s="298">
        <v>0.94637701654412587</v>
      </c>
      <c r="K167" s="298">
        <v>1.3397099518166409</v>
      </c>
      <c r="L167" s="298">
        <v>0.89558074151353106</v>
      </c>
      <c r="M167" s="298">
        <v>-0.63540237721030235</v>
      </c>
      <c r="N167" s="298">
        <v>2.9214893455710689</v>
      </c>
    </row>
    <row r="168" spans="2:14" x14ac:dyDescent="0.3">
      <c r="B168" s="292" t="s">
        <v>465</v>
      </c>
      <c r="C168">
        <v>1</v>
      </c>
      <c r="D168" s="298">
        <v>88.039999999999992</v>
      </c>
      <c r="E168" s="298">
        <v>1.4535131451450622</v>
      </c>
      <c r="F168" s="298">
        <v>1.2123648529147171</v>
      </c>
      <c r="G168" s="298">
        <v>0.24114829223034517</v>
      </c>
      <c r="H168" s="298">
        <v>0.27092634436628538</v>
      </c>
      <c r="I168" s="298">
        <v>0.10948075366850793</v>
      </c>
      <c r="J168" s="298">
        <v>0.99495777364385352</v>
      </c>
      <c r="K168" s="298">
        <v>1.4297719321855806</v>
      </c>
      <c r="L168" s="298">
        <v>0.89679580225150224</v>
      </c>
      <c r="M168" s="298">
        <v>-0.56849387829397213</v>
      </c>
      <c r="N168" s="298">
        <v>2.9932235841234061</v>
      </c>
    </row>
    <row r="169" spans="2:14" x14ac:dyDescent="0.3">
      <c r="B169" s="292" t="s">
        <v>466</v>
      </c>
      <c r="C169">
        <v>1</v>
      </c>
      <c r="D169" s="298">
        <v>72.680000000000007</v>
      </c>
      <c r="E169" s="298">
        <v>1.0026210017181878</v>
      </c>
      <c r="F169" s="298">
        <v>1.0457332060040181</v>
      </c>
      <c r="G169" s="298">
        <v>-4.3112204285830291E-2</v>
      </c>
      <c r="H169" s="298">
        <v>-4.8435888957386972E-2</v>
      </c>
      <c r="I169" s="298">
        <v>9.1616525355335307E-2</v>
      </c>
      <c r="J169" s="298">
        <v>0.86380094372933947</v>
      </c>
      <c r="K169" s="298">
        <v>1.2276654682786967</v>
      </c>
      <c r="L169" s="298">
        <v>0.89479062535895837</v>
      </c>
      <c r="M169" s="298">
        <v>-0.73114364129337339</v>
      </c>
      <c r="N169" s="298">
        <v>2.8226100533014096</v>
      </c>
    </row>
    <row r="170" spans="2:14" x14ac:dyDescent="0.3">
      <c r="B170" s="292" t="s">
        <v>467</v>
      </c>
      <c r="C170">
        <v>1</v>
      </c>
      <c r="D170" s="298">
        <v>89.960000000000008</v>
      </c>
      <c r="E170" s="298">
        <v>1.2857687973819429</v>
      </c>
      <c r="F170" s="298">
        <v>1.2331938087785548</v>
      </c>
      <c r="G170" s="298">
        <v>5.2574988603388162E-2</v>
      </c>
      <c r="H170" s="298">
        <v>5.9067179517113197E-2</v>
      </c>
      <c r="I170" s="298">
        <v>0.11327234887228467</v>
      </c>
      <c r="J170" s="298">
        <v>1.0082573728727666</v>
      </c>
      <c r="K170" s="298">
        <v>1.4581302446843429</v>
      </c>
      <c r="L170" s="298">
        <v>0.89726657161132195</v>
      </c>
      <c r="M170" s="298">
        <v>-0.54859977707900276</v>
      </c>
      <c r="N170" s="298">
        <v>3.0149873946361123</v>
      </c>
    </row>
    <row r="171" spans="2:14" x14ac:dyDescent="0.3">
      <c r="B171" s="292" t="s">
        <v>468</v>
      </c>
      <c r="C171">
        <v>1</v>
      </c>
      <c r="D171" s="298">
        <v>93.339999999999989</v>
      </c>
      <c r="E171" s="298">
        <v>1.3556373007169564</v>
      </c>
      <c r="F171" s="298">
        <v>1.2698614498305183</v>
      </c>
      <c r="G171" s="298">
        <v>8.5775850886438132E-2</v>
      </c>
      <c r="H171" s="298">
        <v>9.6367830353002948E-2</v>
      </c>
      <c r="I171" s="298">
        <v>0.12054468085038374</v>
      </c>
      <c r="J171" s="298">
        <v>1.0304836038880965</v>
      </c>
      <c r="K171" s="298">
        <v>1.5092392957729401</v>
      </c>
      <c r="L171" s="298">
        <v>0.89821361356495366</v>
      </c>
      <c r="M171" s="298">
        <v>-0.51381277365682276</v>
      </c>
      <c r="N171" s="298">
        <v>3.0535356733178594</v>
      </c>
    </row>
    <row r="172" spans="2:14" x14ac:dyDescent="0.3">
      <c r="B172" s="292" t="s">
        <v>469</v>
      </c>
      <c r="C172">
        <v>1</v>
      </c>
      <c r="D172" s="298">
        <v>94.6</v>
      </c>
      <c r="E172" s="298">
        <v>0.47419688465372267</v>
      </c>
      <c r="F172" s="298">
        <v>1.2835304521161617</v>
      </c>
      <c r="G172" s="298">
        <v>-0.80933356746243901</v>
      </c>
      <c r="H172" s="298">
        <v>-0.90927363730229627</v>
      </c>
      <c r="I172" s="298">
        <v>0.12342849846183779</v>
      </c>
      <c r="J172" s="298">
        <v>1.0384259159286722</v>
      </c>
      <c r="K172" s="298">
        <v>1.5286349883036512</v>
      </c>
      <c r="L172" s="298">
        <v>0.89860518012341484</v>
      </c>
      <c r="M172" s="298">
        <v>-0.50092134495340868</v>
      </c>
      <c r="N172" s="298">
        <v>3.0679822491857323</v>
      </c>
    </row>
    <row r="173" spans="2:14" x14ac:dyDescent="0.3">
      <c r="B173" s="292" t="s">
        <v>470</v>
      </c>
      <c r="C173">
        <v>1</v>
      </c>
      <c r="D173" s="298">
        <v>88.3</v>
      </c>
      <c r="E173" s="298">
        <v>1.2948568332338672</v>
      </c>
      <c r="F173" s="298">
        <v>1.2151854406879452</v>
      </c>
      <c r="G173" s="298">
        <v>7.9671392545922037E-2</v>
      </c>
      <c r="H173" s="298">
        <v>8.9509566638024868E-2</v>
      </c>
      <c r="I173" s="298">
        <v>0.10997845935769984</v>
      </c>
      <c r="J173" s="298">
        <v>0.99679001655647403</v>
      </c>
      <c r="K173" s="298">
        <v>1.4335808648194164</v>
      </c>
      <c r="L173" s="298">
        <v>0.89685669816018221</v>
      </c>
      <c r="M173" s="298">
        <v>-0.56579421772668703</v>
      </c>
      <c r="N173" s="298">
        <v>2.9961650991025772</v>
      </c>
    </row>
    <row r="174" spans="2:14" x14ac:dyDescent="0.3">
      <c r="B174" s="292" t="s">
        <v>471</v>
      </c>
      <c r="C174">
        <v>1</v>
      </c>
      <c r="D174" s="298">
        <v>86.9</v>
      </c>
      <c r="E174" s="298">
        <v>0.65461729023407489</v>
      </c>
      <c r="F174" s="298">
        <v>1.1999976603705638</v>
      </c>
      <c r="G174" s="298">
        <v>-0.54538037013648888</v>
      </c>
      <c r="H174" s="298">
        <v>-0.61272633782150954</v>
      </c>
      <c r="I174" s="298">
        <v>0.10735989956672229</v>
      </c>
      <c r="J174" s="298">
        <v>0.98680217702298867</v>
      </c>
      <c r="K174" s="298">
        <v>1.4131931437181389</v>
      </c>
      <c r="L174" s="298">
        <v>0.89653935973110943</v>
      </c>
      <c r="M174" s="298">
        <v>-0.58035182681585407</v>
      </c>
      <c r="N174" s="298">
        <v>2.9803471475569818</v>
      </c>
    </row>
    <row r="175" spans="2:14" x14ac:dyDescent="0.3">
      <c r="B175" s="292" t="s">
        <v>472</v>
      </c>
      <c r="C175">
        <v>1</v>
      </c>
      <c r="D175" s="298">
        <v>84.6</v>
      </c>
      <c r="E175" s="298">
        <v>0.37199143280940783</v>
      </c>
      <c r="F175" s="298">
        <v>1.1750463069920083</v>
      </c>
      <c r="G175" s="298">
        <v>-0.80305487418260046</v>
      </c>
      <c r="H175" s="298">
        <v>-0.90221962335108419</v>
      </c>
      <c r="I175" s="298">
        <v>0.10340517204016553</v>
      </c>
      <c r="J175" s="298">
        <v>0.96970412874191281</v>
      </c>
      <c r="K175" s="298">
        <v>1.3803884852421038</v>
      </c>
      <c r="L175" s="298">
        <v>0.8960743859282817</v>
      </c>
      <c r="M175" s="298">
        <v>-0.60437983437313103</v>
      </c>
      <c r="N175" s="298">
        <v>2.9544724483571478</v>
      </c>
    </row>
    <row r="176" spans="2:14" x14ac:dyDescent="0.3">
      <c r="B176" s="292" t="s">
        <v>473</v>
      </c>
      <c r="C176">
        <v>1</v>
      </c>
      <c r="D176" s="298">
        <v>80.400000000000006</v>
      </c>
      <c r="E176" s="298">
        <v>1.6604111408856568</v>
      </c>
      <c r="F176" s="298">
        <v>1.1294829660398642</v>
      </c>
      <c r="G176" s="298">
        <v>0.53092817484579258</v>
      </c>
      <c r="H176" s="298">
        <v>0.59648952186912485</v>
      </c>
      <c r="I176" s="298">
        <v>9.7447499079980265E-2</v>
      </c>
      <c r="J176" s="298">
        <v>0.93597154556338324</v>
      </c>
      <c r="K176" s="298">
        <v>1.3229943865163452</v>
      </c>
      <c r="L176" s="298">
        <v>0.89540643876902837</v>
      </c>
      <c r="M176" s="298">
        <v>-0.64861676464454265</v>
      </c>
      <c r="N176" s="298">
        <v>2.9075826967242708</v>
      </c>
    </row>
    <row r="177" spans="2:14" x14ac:dyDescent="0.3">
      <c r="B177" s="292" t="s">
        <v>474</v>
      </c>
      <c r="C177">
        <v>1</v>
      </c>
      <c r="D177" s="298">
        <v>70.3</v>
      </c>
      <c r="E177" s="298">
        <v>0.22859865566025112</v>
      </c>
      <c r="F177" s="298">
        <v>1.0199139794644694</v>
      </c>
      <c r="G177" s="298">
        <v>-0.79131532380421832</v>
      </c>
      <c r="H177" s="298">
        <v>-0.88903042163996093</v>
      </c>
      <c r="I177" s="298">
        <v>9.1325211269930151E-2</v>
      </c>
      <c r="J177" s="298">
        <v>0.83856020922913277</v>
      </c>
      <c r="K177" s="298">
        <v>1.2012677496998059</v>
      </c>
      <c r="L177" s="298">
        <v>0.89476084498908892</v>
      </c>
      <c r="M177" s="298">
        <v>-0.75690372992040333</v>
      </c>
      <c r="N177" s="298">
        <v>2.7967316888493423</v>
      </c>
    </row>
    <row r="178" spans="2:14" x14ac:dyDescent="0.3">
      <c r="B178" s="292" t="s">
        <v>475</v>
      </c>
      <c r="C178">
        <v>1</v>
      </c>
      <c r="D178" s="298">
        <v>95.2</v>
      </c>
      <c r="E178" s="298">
        <v>0.87365797038101756</v>
      </c>
      <c r="F178" s="298">
        <v>1.2900395008236107</v>
      </c>
      <c r="G178" s="298">
        <v>-0.41638153044259318</v>
      </c>
      <c r="H178" s="298">
        <v>-0.46779815382932882</v>
      </c>
      <c r="I178" s="298">
        <v>0.12483162326854097</v>
      </c>
      <c r="J178" s="298">
        <v>1.0421486368492165</v>
      </c>
      <c r="K178" s="298">
        <v>1.5379303647980049</v>
      </c>
      <c r="L178" s="298">
        <v>0.8987989817973483</v>
      </c>
      <c r="M178" s="298">
        <v>-0.49479714796167995</v>
      </c>
      <c r="N178" s="298">
        <v>3.0748761496089014</v>
      </c>
    </row>
    <row r="179" spans="2:14" x14ac:dyDescent="0.3">
      <c r="B179" s="292" t="s">
        <v>476</v>
      </c>
      <c r="C179">
        <v>1</v>
      </c>
      <c r="D179" s="298">
        <v>79.8</v>
      </c>
      <c r="E179" s="298">
        <v>1.7449658817291749</v>
      </c>
      <c r="F179" s="298">
        <v>1.1229739173324149</v>
      </c>
      <c r="G179" s="298">
        <v>0.62199196439675997</v>
      </c>
      <c r="H179" s="298">
        <v>0.69879826881898088</v>
      </c>
      <c r="I179" s="298">
        <v>9.6744016151285722E-2</v>
      </c>
      <c r="J179" s="298">
        <v>0.93085947453209683</v>
      </c>
      <c r="K179" s="298">
        <v>1.315088360132733</v>
      </c>
      <c r="L179" s="298">
        <v>0.89533015149338691</v>
      </c>
      <c r="M179" s="298">
        <v>-0.65497432194161176</v>
      </c>
      <c r="N179" s="298">
        <v>2.9009221566064416</v>
      </c>
    </row>
    <row r="180" spans="2:14" x14ac:dyDescent="0.3">
      <c r="B180" s="292" t="s">
        <v>477</v>
      </c>
      <c r="C180">
        <v>1</v>
      </c>
      <c r="D180" s="298">
        <v>49.900000000000006</v>
      </c>
      <c r="E180" s="298">
        <v>0.98215099575493903</v>
      </c>
      <c r="F180" s="298">
        <v>0.79860632341119697</v>
      </c>
      <c r="G180" s="298">
        <v>0.18354467234374205</v>
      </c>
      <c r="H180" s="298">
        <v>0.20620957604998627</v>
      </c>
      <c r="I180" s="298">
        <v>0.11586048994414905</v>
      </c>
      <c r="J180" s="298">
        <v>0.56853035226911786</v>
      </c>
      <c r="K180" s="298">
        <v>1.0286822945532761</v>
      </c>
      <c r="L180" s="298">
        <v>0.89759697450592446</v>
      </c>
      <c r="M180" s="298">
        <v>-0.98384337711392733</v>
      </c>
      <c r="N180" s="298">
        <v>2.5810560239363212</v>
      </c>
    </row>
    <row r="181" spans="2:14" x14ac:dyDescent="0.3">
      <c r="B181" s="292" t="s">
        <v>514</v>
      </c>
      <c r="C181">
        <v>1</v>
      </c>
      <c r="D181" s="298">
        <v>43.6</v>
      </c>
      <c r="E181" s="298">
        <v>0.75623731082800694</v>
      </c>
      <c r="F181" s="298">
        <v>0.73026131198298039</v>
      </c>
      <c r="G181" s="298">
        <v>2.5975998845026549E-2</v>
      </c>
      <c r="H181" s="298">
        <v>2.91836294723729E-2</v>
      </c>
      <c r="I181" s="298">
        <v>0.13037969295917481</v>
      </c>
      <c r="J181" s="298">
        <v>0.47135308115080871</v>
      </c>
      <c r="K181" s="298">
        <v>0.98916954281515213</v>
      </c>
      <c r="L181" s="298">
        <v>0.89958631595207128</v>
      </c>
      <c r="M181" s="298">
        <v>-1.0561388263952556</v>
      </c>
      <c r="N181" s="298">
        <v>2.5166614503612164</v>
      </c>
    </row>
    <row r="182" spans="2:14" x14ac:dyDescent="0.3">
      <c r="B182" s="292" t="s">
        <v>515</v>
      </c>
      <c r="C182">
        <v>1</v>
      </c>
      <c r="D182" s="298">
        <v>96.9</v>
      </c>
      <c r="E182" s="298">
        <v>2.9981266829922575</v>
      </c>
      <c r="F182" s="298">
        <v>1.3084818054947172</v>
      </c>
      <c r="G182" s="298">
        <v>1.6896448774975403</v>
      </c>
      <c r="H182" s="298">
        <v>1.898289661120083</v>
      </c>
      <c r="I182" s="298">
        <v>0.1289050471974541</v>
      </c>
      <c r="J182" s="298">
        <v>1.0525019288916877</v>
      </c>
      <c r="K182" s="298">
        <v>1.5644616820977466</v>
      </c>
      <c r="L182" s="298">
        <v>0.89937377474833502</v>
      </c>
      <c r="M182" s="298">
        <v>-0.47749626817551616</v>
      </c>
      <c r="N182" s="298">
        <v>3.0944598791649502</v>
      </c>
    </row>
    <row r="183" spans="2:14" x14ac:dyDescent="0.3">
      <c r="B183" s="292" t="s">
        <v>516</v>
      </c>
      <c r="C183">
        <v>1</v>
      </c>
      <c r="D183" s="298">
        <v>97</v>
      </c>
      <c r="E183" s="298">
        <v>4.3994084153738067</v>
      </c>
      <c r="F183" s="298">
        <v>1.3095666469459584</v>
      </c>
      <c r="G183" s="298">
        <v>3.0898417684278483</v>
      </c>
      <c r="H183" s="298">
        <v>3.4713890247698616</v>
      </c>
      <c r="I183" s="298">
        <v>0.12914896727735004</v>
      </c>
      <c r="J183" s="298">
        <v>1.0531023934057162</v>
      </c>
      <c r="K183" s="298">
        <v>1.5660309004862005</v>
      </c>
      <c r="L183" s="298">
        <v>0.89940876761397925</v>
      </c>
      <c r="M183" s="298">
        <v>-0.47648091562036043</v>
      </c>
      <c r="N183" s="298">
        <v>3.0956142095122772</v>
      </c>
    </row>
    <row r="184" spans="2:14" x14ac:dyDescent="0.3">
      <c r="B184" s="292" t="s">
        <v>517</v>
      </c>
      <c r="C184">
        <v>1</v>
      </c>
      <c r="D184" s="298">
        <v>88.2</v>
      </c>
      <c r="E184" s="298">
        <v>1.0316349967318377</v>
      </c>
      <c r="F184" s="298">
        <v>1.2141005992367035</v>
      </c>
      <c r="G184" s="298">
        <v>-0.18246560250486588</v>
      </c>
      <c r="H184" s="298">
        <v>-0.20499725791968251</v>
      </c>
      <c r="I184" s="298">
        <v>0.10978643239194898</v>
      </c>
      <c r="J184" s="298">
        <v>0.99608650260222387</v>
      </c>
      <c r="K184" s="298">
        <v>1.4321146958711832</v>
      </c>
      <c r="L184" s="298">
        <v>0.89683317080126057</v>
      </c>
      <c r="M184" s="298">
        <v>-0.56683233850589532</v>
      </c>
      <c r="N184" s="298">
        <v>2.9950335369793022</v>
      </c>
    </row>
    <row r="185" spans="2:14" x14ac:dyDescent="0.3">
      <c r="B185" s="292" t="s">
        <v>518</v>
      </c>
      <c r="C185">
        <v>1</v>
      </c>
      <c r="D185" s="298">
        <v>84.2</v>
      </c>
      <c r="E185" s="298">
        <v>2.3247379793243841</v>
      </c>
      <c r="F185" s="298">
        <v>1.1707069411870425</v>
      </c>
      <c r="G185" s="298">
        <v>1.1540310381373415</v>
      </c>
      <c r="H185" s="298">
        <v>1.2965358682661889</v>
      </c>
      <c r="I185" s="298">
        <v>0.10276451392087868</v>
      </c>
      <c r="J185" s="298">
        <v>0.96663698299260215</v>
      </c>
      <c r="K185" s="298">
        <v>1.3747768993814828</v>
      </c>
      <c r="L185" s="298">
        <v>0.89600068126842713</v>
      </c>
      <c r="M185" s="298">
        <v>-0.60857283733083167</v>
      </c>
      <c r="N185" s="298">
        <v>2.949986719704917</v>
      </c>
    </row>
    <row r="186" spans="2:14" x14ac:dyDescent="0.3">
      <c r="B186" s="292" t="s">
        <v>519</v>
      </c>
      <c r="C186">
        <v>1</v>
      </c>
      <c r="D186" s="298">
        <v>97.4</v>
      </c>
      <c r="E186" s="298">
        <v>0.75296526158782251</v>
      </c>
      <c r="F186" s="298">
        <v>1.3139060127509246</v>
      </c>
      <c r="G186" s="298">
        <v>-0.56094075116310205</v>
      </c>
      <c r="H186" s="298">
        <v>-0.63020818316031024</v>
      </c>
      <c r="I186" s="298">
        <v>0.13012923696677059</v>
      </c>
      <c r="J186" s="298">
        <v>1.055495137882883</v>
      </c>
      <c r="K186" s="298">
        <v>1.5723168876189662</v>
      </c>
      <c r="L186" s="298">
        <v>0.89955005076184891</v>
      </c>
      <c r="M186" s="298">
        <v>-0.47242211014677027</v>
      </c>
      <c r="N186" s="298">
        <v>3.1002341356486194</v>
      </c>
    </row>
    <row r="187" spans="2:14" ht="15" thickBot="1" x14ac:dyDescent="0.35">
      <c r="B187" s="296" t="s">
        <v>520</v>
      </c>
      <c r="C187" s="305">
        <v>1</v>
      </c>
      <c r="D187" s="299">
        <v>96.5</v>
      </c>
      <c r="E187" s="299">
        <v>1.6701747514585559</v>
      </c>
      <c r="F187" s="299">
        <v>1.304142439689751</v>
      </c>
      <c r="G187" s="299">
        <v>0.36603231176880491</v>
      </c>
      <c r="H187" s="299">
        <v>0.4112315921057304</v>
      </c>
      <c r="I187" s="299">
        <v>0.12793403499890293</v>
      </c>
      <c r="J187" s="299">
        <v>1.0500908008723564</v>
      </c>
      <c r="K187" s="299">
        <v>1.5581940785071455</v>
      </c>
      <c r="L187" s="299">
        <v>0.8992351154304371</v>
      </c>
      <c r="M187" s="299">
        <v>-0.48156028405542473</v>
      </c>
      <c r="N187" s="299">
        <v>3.0898451634349264</v>
      </c>
    </row>
    <row r="207" spans="6:6" x14ac:dyDescent="0.3">
      <c r="F207" t="s">
        <v>338</v>
      </c>
    </row>
    <row r="227" spans="6:6" x14ac:dyDescent="0.3">
      <c r="F227" t="s">
        <v>338</v>
      </c>
    </row>
    <row r="247" spans="6:6" x14ac:dyDescent="0.3">
      <c r="F247" t="s">
        <v>338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Sheet1</vt:lpstr>
      <vt:lpstr>PCA1_HID</vt:lpstr>
      <vt:lpstr>PCA1_HID1</vt:lpstr>
      <vt:lpstr>PCA1_HID2</vt:lpstr>
      <vt:lpstr>Linear regression</vt:lpstr>
      <vt:lpstr>PCA1</vt:lpstr>
      <vt:lpstr>10PFASdKS vs deg N no corr 3.1.</vt:lpstr>
      <vt:lpstr>TOC mot KS 3.1.24</vt:lpstr>
      <vt:lpstr>KS mot 10PFAS 3.1.24</vt:lpstr>
      <vt:lpstr>Sheet2</vt:lpstr>
      <vt:lpstr>TOC mot 10PFAS okt2023 p&gt;0.05</vt:lpstr>
      <vt:lpstr>_HID2</vt:lpstr>
      <vt:lpstr>_HID1</vt:lpstr>
      <vt:lpstr>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Boitsov, Stepan</dc:creator>
  <cp:lastModifiedBy>Boitsov, Stepan</cp:lastModifiedBy>
  <dcterms:created xsi:type="dcterms:W3CDTF">2023-05-26T08:18:18Z</dcterms:created>
  <dcterms:modified xsi:type="dcterms:W3CDTF">2024-01-12T09:48:08Z</dcterms:modified>
</cp:coreProperties>
</file>